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K35" i="1"/>
  <c r="I35" i="1"/>
  <c r="H35" i="1"/>
  <c r="G35" i="1"/>
  <c r="J34" i="1"/>
  <c r="I34" i="1"/>
  <c r="H34" i="1"/>
  <c r="G34" i="1"/>
  <c r="J35" i="1"/>
  <c r="I33" i="1"/>
  <c r="H33" i="1"/>
  <c r="G33" i="1"/>
  <c r="H32" i="1"/>
  <c r="G32" i="1"/>
  <c r="G31" i="1"/>
  <c r="B18" i="1" l="1"/>
  <c r="L28" i="1"/>
  <c r="K28" i="1"/>
  <c r="J28" i="1"/>
  <c r="H28" i="1"/>
  <c r="G28" i="1"/>
  <c r="K27" i="1"/>
  <c r="I27" i="1"/>
  <c r="H27" i="1"/>
  <c r="G27" i="1"/>
  <c r="J26" i="1"/>
  <c r="I26" i="1"/>
  <c r="H26" i="1"/>
  <c r="G26" i="1"/>
  <c r="I25" i="1"/>
  <c r="H25" i="1"/>
  <c r="G25" i="1"/>
  <c r="H24" i="1"/>
  <c r="G24" i="1"/>
  <c r="G23" i="1"/>
  <c r="B12" i="1"/>
  <c r="B15" i="1" s="1"/>
  <c r="L15" i="1"/>
  <c r="K15" i="1"/>
  <c r="K14" i="1"/>
  <c r="J15" i="1"/>
  <c r="J14" i="1"/>
  <c r="J13" i="1"/>
  <c r="I15" i="1"/>
  <c r="I14" i="1"/>
  <c r="I13" i="1"/>
  <c r="I12" i="1"/>
  <c r="H15" i="1"/>
  <c r="H14" i="1"/>
  <c r="H13" i="1"/>
  <c r="H12" i="1"/>
  <c r="H11" i="1"/>
  <c r="B21" i="1" l="1"/>
  <c r="K26" i="1" s="1"/>
  <c r="B27" i="1"/>
  <c r="B39" i="1" s="1"/>
  <c r="I39" i="1" s="1"/>
  <c r="B24" i="1"/>
  <c r="H23" i="1" s="1"/>
  <c r="J25" i="1" l="1"/>
  <c r="L25" i="1"/>
  <c r="J27" i="1" s="1"/>
  <c r="L27" i="1"/>
  <c r="B30" i="1"/>
  <c r="I38" i="1" s="1"/>
  <c r="M28" i="1" s="1"/>
  <c r="B42" i="1"/>
  <c r="B45" i="1" s="1"/>
  <c r="B33" i="1" l="1"/>
  <c r="B36" i="1" s="1"/>
  <c r="I24" i="1"/>
  <c r="M24" i="1"/>
  <c r="I28" i="1" s="1"/>
  <c r="G15" i="1" l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<sst xmlns="http://schemas.openxmlformats.org/spreadsheetml/2006/main" count="73" uniqueCount="48">
  <si>
    <t>E =</t>
  </si>
  <si>
    <t>A =</t>
  </si>
  <si>
    <t>G =</t>
  </si>
  <si>
    <t>psi</t>
  </si>
  <si>
    <r>
      <t>in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</si>
  <si>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</si>
  <si>
    <t>L =</t>
  </si>
  <si>
    <t>in</t>
  </si>
  <si>
    <t>U2</t>
  </si>
  <si>
    <t>R3</t>
  </si>
  <si>
    <t>U3</t>
  </si>
  <si>
    <t>R2</t>
  </si>
  <si>
    <r>
      <t>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</si>
  <si>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s,2</t>
    </r>
    <r>
      <rPr>
        <sz val="11"/>
        <color theme="1"/>
        <rFont val="Calibri"/>
        <family val="2"/>
        <scheme val="minor"/>
      </rPr>
      <t xml:space="preserve"> =</t>
    </r>
  </si>
  <si>
    <t>J =</t>
  </si>
  <si>
    <r>
      <t>f</t>
    </r>
    <r>
      <rPr>
        <vertAlign val="subscript"/>
        <sz val="11"/>
        <color theme="1"/>
        <rFont val="Calibri"/>
        <family val="2"/>
        <scheme val="minor"/>
      </rPr>
      <t>s,3</t>
    </r>
    <r>
      <rPr>
        <sz val="11"/>
        <color theme="1"/>
        <rFont val="Calibri"/>
        <family val="2"/>
        <scheme val="minor"/>
      </rPr>
      <t xml:space="preserve"> =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</si>
  <si>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</si>
  <si>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</rPr>
      <t>v,3 =</t>
    </r>
  </si>
  <si>
    <r>
      <t>A</t>
    </r>
    <r>
      <rPr>
        <vertAlign val="subscript"/>
        <sz val="11"/>
        <color theme="1"/>
        <rFont val="Calibri"/>
        <family val="2"/>
      </rPr>
      <t>v,2 =</t>
    </r>
  </si>
  <si>
    <t>Inputs</t>
  </si>
  <si>
    <r>
      <t>f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' =</t>
    </r>
  </si>
  <si>
    <r>
      <rPr>
        <sz val="11"/>
        <color theme="1"/>
        <rFont val="Calibri"/>
        <family val="2"/>
      </rPr>
      <t>ν</t>
    </r>
    <r>
      <rPr>
        <sz val="10.25"/>
        <color theme="1"/>
        <rFont val="Calibri"/>
        <family val="2"/>
      </rPr>
      <t xml:space="preserve"> =</t>
    </r>
  </si>
  <si>
    <t>Calculated Values</t>
  </si>
  <si>
    <t>U1</t>
  </si>
  <si>
    <t>R1</t>
  </si>
  <si>
    <t>***Units are kips, inches, and radians</t>
  </si>
  <si>
    <t>-</t>
  </si>
  <si>
    <t>Property</t>
  </si>
  <si>
    <t>Value</t>
  </si>
  <si>
    <t>Units</t>
  </si>
  <si>
    <r>
      <t>β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=</t>
    </r>
  </si>
  <si>
    <t>=A*E/L</t>
  </si>
  <si>
    <r>
      <t>=12*X</t>
    </r>
    <r>
      <rPr>
        <vertAlign val="subscript"/>
        <sz val="11"/>
        <color theme="1"/>
        <rFont val="Calibri"/>
        <family val="2"/>
        <scheme val="minor"/>
      </rPr>
      <t>3</t>
    </r>
  </si>
  <si>
    <r>
      <t>=12*X</t>
    </r>
    <r>
      <rPr>
        <vertAlign val="subscript"/>
        <sz val="11"/>
        <color theme="1"/>
        <rFont val="Calibri"/>
        <family val="2"/>
        <scheme val="minor"/>
      </rPr>
      <t>2</t>
    </r>
  </si>
  <si>
    <t>=J*G/L</t>
  </si>
  <si>
    <r>
      <t>=6*L*X</t>
    </r>
    <r>
      <rPr>
        <vertAlign val="subscript"/>
        <sz val="11"/>
        <color theme="1"/>
        <rFont val="Calibri"/>
        <family val="2"/>
        <scheme val="minor"/>
      </rPr>
      <t>2</t>
    </r>
  </si>
  <si>
    <r>
      <t>=6*L*X</t>
    </r>
    <r>
      <rPr>
        <vertAlign val="subscript"/>
        <sz val="11"/>
        <color theme="1"/>
        <rFont val="Calibri"/>
        <family val="2"/>
        <scheme val="minor"/>
      </rPr>
      <t>3</t>
    </r>
  </si>
  <si>
    <r>
      <t>=L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*(4+</t>
    </r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)*X</t>
    </r>
    <r>
      <rPr>
        <vertAlign val="subscript"/>
        <sz val="11"/>
        <color theme="1"/>
        <rFont val="Calibri"/>
        <family val="2"/>
      </rPr>
      <t>3</t>
    </r>
  </si>
  <si>
    <r>
      <t>=L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*(4+</t>
    </r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)*X</t>
    </r>
    <r>
      <rPr>
        <vertAlign val="subscript"/>
        <sz val="11"/>
        <color theme="1"/>
        <rFont val="Calibri"/>
        <family val="2"/>
      </rPr>
      <t>2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</si>
  <si>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</si>
  <si>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EI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/(L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*(1+</t>
    </r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))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</si>
  <si>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EI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/(L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*(1+</t>
    </r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>))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</si>
  <si>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</si>
  <si>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Targeted Stiffness Matrix (</t>
    </r>
    <r>
      <rPr>
        <sz val="11"/>
        <color theme="1"/>
        <rFont val="Calibri"/>
        <family val="2"/>
      </rPr>
      <t>δ</t>
    </r>
    <r>
      <rPr>
        <sz val="8.4499999999999993"/>
        <color theme="1"/>
        <rFont val="Calibri"/>
        <family val="2"/>
      </rPr>
      <t>) (Flores Duron 2011)</t>
    </r>
  </si>
  <si>
    <t xml:space="preserve"> Stiffness Matrix (δ) Based on Inputs</t>
  </si>
  <si>
    <t>Instructions: Input the desired stiffness terms into the green cells and the concrete compressive strength into the blue cells</t>
  </si>
  <si>
    <t>and the calculated values in the orange cells will provide the values needed to achieve the targeted stiffness</t>
  </si>
  <si>
    <t>propertie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</si>
</sst>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.25"/>
      <color theme="1"/>
      <name val="Calibri"/>
      <family val="2"/>
    </font>
    <font>
      <sz val="8.4499999999999993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quotePrefix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70102</xdr:rowOff>
    </xdr:from>
    <xdr:to>
      <xdr:col>4</xdr:col>
      <xdr:colOff>237590</xdr:colOff>
      <xdr:row>16</xdr:row>
      <xdr:rowOff>132440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2146552"/>
          <a:ext cx="847190" cy="443338"/>
        </a:xfrm>
        <a:prstGeom prst="rect">
          <a:avLst/>
        </a:prstGeom>
      </xdr:spPr>
    </xdr:pic>
    <xdr:clientData/>
  </xdr:twoCellAnchor>
  <xdr:twoCellAnchor editAs="oneCell">
    <xdr:from>
      <xdr:col>3</xdr:col>
      <xdr:colOff>10701</xdr:colOff>
      <xdr:row>11</xdr:row>
      <xdr:rowOff>123825</xdr:rowOff>
    </xdr:from>
    <xdr:to>
      <xdr:col>4</xdr:col>
      <xdr:colOff>76863</xdr:colOff>
      <xdr:row>13</xdr:row>
      <xdr:rowOff>64494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0501" y="1619250"/>
          <a:ext cx="675762" cy="32166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51157</xdr:rowOff>
    </xdr:from>
    <xdr:to>
      <xdr:col>4</xdr:col>
      <xdr:colOff>66162</xdr:colOff>
      <xdr:row>37</xdr:row>
      <xdr:rowOff>161114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9800" y="6128107"/>
          <a:ext cx="675762" cy="49095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44</xdr:row>
      <xdr:rowOff>39277</xdr:rowOff>
    </xdr:from>
    <xdr:to>
      <xdr:col>4</xdr:col>
      <xdr:colOff>66162</xdr:colOff>
      <xdr:row>46</xdr:row>
      <xdr:rowOff>149234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09800" y="7830727"/>
          <a:ext cx="675762" cy="49095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390400</xdr:colOff>
      <xdr:row>35</xdr:row>
      <xdr:rowOff>47548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9800" y="5505450"/>
          <a:ext cx="1000000" cy="6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40</xdr:row>
      <xdr:rowOff>171450</xdr:rowOff>
    </xdr:from>
    <xdr:to>
      <xdr:col>4</xdr:col>
      <xdr:colOff>390400</xdr:colOff>
      <xdr:row>44</xdr:row>
      <xdr:rowOff>28498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09800" y="7200900"/>
          <a:ext cx="1000000" cy="6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38</xdr:row>
      <xdr:rowOff>9525</xdr:rowOff>
    </xdr:from>
    <xdr:to>
      <xdr:col>5</xdr:col>
      <xdr:colOff>218895</xdr:colOff>
      <xdr:row>41</xdr:row>
      <xdr:rowOff>9454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09800" y="6657975"/>
          <a:ext cx="1438095" cy="5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5</xdr:col>
      <xdr:colOff>218895</xdr:colOff>
      <xdr:row>32</xdr:row>
      <xdr:rowOff>4878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09800" y="4933950"/>
          <a:ext cx="1438095" cy="5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390400</xdr:colOff>
      <xdr:row>19</xdr:row>
      <xdr:rowOff>180907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09800" y="2667000"/>
          <a:ext cx="1000000" cy="54285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20</xdr:row>
      <xdr:rowOff>38100</xdr:rowOff>
    </xdr:from>
    <xdr:to>
      <xdr:col>4</xdr:col>
      <xdr:colOff>228495</xdr:colOff>
      <xdr:row>22</xdr:row>
      <xdr:rowOff>152338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09800" y="3257550"/>
          <a:ext cx="838095" cy="49523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</xdr:row>
      <xdr:rowOff>47625</xdr:rowOff>
    </xdr:from>
    <xdr:to>
      <xdr:col>4</xdr:col>
      <xdr:colOff>295162</xdr:colOff>
      <xdr:row>25</xdr:row>
      <xdr:rowOff>161863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09800" y="3838575"/>
          <a:ext cx="904762" cy="49523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171450</xdr:rowOff>
    </xdr:from>
    <xdr:to>
      <xdr:col>4</xdr:col>
      <xdr:colOff>599924</xdr:colOff>
      <xdr:row>29</xdr:row>
      <xdr:rowOff>28498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09800" y="4343400"/>
          <a:ext cx="1209524" cy="619048"/>
        </a:xfrm>
        <a:prstGeom prst="rect">
          <a:avLst/>
        </a:prstGeom>
      </xdr:spPr>
    </xdr:pic>
    <xdr:clientData/>
  </xdr:twoCellAnchor>
  <xdr:twoCellAnchor>
    <xdr:from>
      <xdr:col>7</xdr:col>
      <xdr:colOff>16328</xdr:colOff>
      <xdr:row>30</xdr:row>
      <xdr:rowOff>16330</xdr:rowOff>
    </xdr:from>
    <xdr:to>
      <xdr:col>13</xdr:col>
      <xdr:colOff>0</xdr:colOff>
      <xdr:row>35</xdr:row>
      <xdr:rowOff>168729</xdr:rowOff>
    </xdr:to>
    <xdr:sp macro="" textlink="">
      <xdr:nvSpPr>
        <xdr:cNvPr id="66" name="Double Bracket 65"/>
        <xdr:cNvSpPr/>
      </xdr:nvSpPr>
      <xdr:spPr>
        <a:xfrm>
          <a:off x="4340678" y="5140780"/>
          <a:ext cx="4174672" cy="1104899"/>
        </a:xfrm>
        <a:prstGeom prst="bracketPair">
          <a:avLst>
            <a:gd name="adj" fmla="val 666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22</xdr:row>
      <xdr:rowOff>19050</xdr:rowOff>
    </xdr:from>
    <xdr:to>
      <xdr:col>12</xdr:col>
      <xdr:colOff>907597</xdr:colOff>
      <xdr:row>27</xdr:row>
      <xdr:rowOff>171449</xdr:rowOff>
    </xdr:to>
    <xdr:sp macro="" textlink="">
      <xdr:nvSpPr>
        <xdr:cNvPr id="67" name="Double Bracket 66"/>
        <xdr:cNvSpPr/>
      </xdr:nvSpPr>
      <xdr:spPr>
        <a:xfrm>
          <a:off x="4333875" y="3619500"/>
          <a:ext cx="4174672" cy="1104899"/>
        </a:xfrm>
        <a:prstGeom prst="bracketPair">
          <a:avLst>
            <a:gd name="adj" fmla="val 666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9</xdr:row>
      <xdr:rowOff>28575</xdr:rowOff>
    </xdr:from>
    <xdr:to>
      <xdr:col>12</xdr:col>
      <xdr:colOff>907597</xdr:colOff>
      <xdr:row>14</xdr:row>
      <xdr:rowOff>161924</xdr:rowOff>
    </xdr:to>
    <xdr:sp macro="" textlink="">
      <xdr:nvSpPr>
        <xdr:cNvPr id="68" name="Double Bracket 67"/>
        <xdr:cNvSpPr/>
      </xdr:nvSpPr>
      <xdr:spPr>
        <a:xfrm>
          <a:off x="4333875" y="1133475"/>
          <a:ext cx="4174672" cy="1104899"/>
        </a:xfrm>
        <a:prstGeom prst="bracketPair">
          <a:avLst>
            <a:gd name="adj" fmla="val 666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zoomScale="77" zoomScaleNormal="77" workbookViewId="0">
      <selection activeCell="E5" sqref="E5"/>
    </sheetView>
  </sheetViews>
  <sheetFormatPr defaultRowHeight="15" x14ac:dyDescent="0.25"/>
  <cols>
    <col min="1" max="1" width="8.7109375" bestFit="1" customWidth="1"/>
    <col min="2" max="2" width="6.5703125" bestFit="1" customWidth="1"/>
    <col min="3" max="3" width="5.5703125" bestFit="1" customWidth="1"/>
    <col min="6" max="6" width="4.28515625" customWidth="1"/>
    <col min="7" max="12" width="8.42578125" customWidth="1"/>
    <col min="13" max="13" width="13.7109375" customWidth="1"/>
  </cols>
  <sheetData>
    <row r="1" spans="1:14" x14ac:dyDescent="0.25">
      <c r="A1" s="32" t="s">
        <v>45</v>
      </c>
      <c r="B1" s="32"/>
      <c r="C1" s="32"/>
    </row>
    <row r="2" spans="1:14" x14ac:dyDescent="0.25">
      <c r="A2" s="32"/>
      <c r="B2" s="32" t="s">
        <v>46</v>
      </c>
      <c r="C2" s="32"/>
    </row>
    <row r="3" spans="1:14" x14ac:dyDescent="0.25">
      <c r="A3" s="32"/>
      <c r="B3" s="32" t="s">
        <v>47</v>
      </c>
      <c r="C3" s="32"/>
    </row>
    <row r="4" spans="1:14" ht="15.75" thickBot="1" x14ac:dyDescent="0.3"/>
    <row r="5" spans="1:14" ht="15.75" thickBot="1" x14ac:dyDescent="0.3">
      <c r="A5" s="21" t="s">
        <v>19</v>
      </c>
      <c r="B5" s="22"/>
      <c r="C5" s="23"/>
      <c r="D5" s="11"/>
      <c r="E5" s="11"/>
      <c r="G5" s="21" t="s">
        <v>43</v>
      </c>
      <c r="H5" s="22"/>
      <c r="I5" s="22"/>
      <c r="J5" s="22"/>
      <c r="K5" s="22"/>
      <c r="L5" s="22"/>
      <c r="M5" s="23"/>
      <c r="N5" s="3"/>
    </row>
    <row r="6" spans="1:14" x14ac:dyDescent="0.25">
      <c r="A6" s="8" t="s">
        <v>27</v>
      </c>
      <c r="B6" s="8" t="s">
        <v>28</v>
      </c>
      <c r="C6" s="8" t="s">
        <v>29</v>
      </c>
      <c r="D6" s="11"/>
      <c r="E6" s="11"/>
    </row>
    <row r="7" spans="1:14" ht="18" x14ac:dyDescent="0.35">
      <c r="A7" s="3" t="s">
        <v>20</v>
      </c>
      <c r="B7" s="25">
        <v>6000</v>
      </c>
      <c r="C7" s="3" t="s">
        <v>3</v>
      </c>
      <c r="D7" s="3"/>
      <c r="E7" s="3"/>
      <c r="H7" t="s">
        <v>25</v>
      </c>
      <c r="N7" s="3"/>
    </row>
    <row r="8" spans="1:14" x14ac:dyDescent="0.25">
      <c r="A8" s="7" t="s">
        <v>21</v>
      </c>
      <c r="B8" s="26">
        <v>0.3</v>
      </c>
      <c r="C8" s="8" t="s">
        <v>26</v>
      </c>
      <c r="D8" s="11"/>
      <c r="E8" s="11"/>
    </row>
    <row r="9" spans="1:14" ht="15.75" thickBot="1" x14ac:dyDescent="0.3">
      <c r="H9" s="3" t="s">
        <v>23</v>
      </c>
      <c r="I9" s="3" t="s">
        <v>8</v>
      </c>
      <c r="J9" s="3" t="s">
        <v>10</v>
      </c>
      <c r="K9" s="3" t="s">
        <v>24</v>
      </c>
      <c r="L9" s="3" t="s">
        <v>11</v>
      </c>
      <c r="M9" s="3" t="s">
        <v>9</v>
      </c>
    </row>
    <row r="10" spans="1:14" ht="15.75" thickBot="1" x14ac:dyDescent="0.3">
      <c r="A10" s="21" t="s">
        <v>22</v>
      </c>
      <c r="B10" s="22"/>
      <c r="C10" s="22"/>
      <c r="D10" s="22"/>
      <c r="E10" s="23"/>
      <c r="G10" s="4" t="str">
        <f>H9</f>
        <v>U1</v>
      </c>
      <c r="H10" s="24">
        <v>1201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4" x14ac:dyDescent="0.25">
      <c r="A11" s="8" t="s">
        <v>27</v>
      </c>
      <c r="B11" s="8" t="s">
        <v>28</v>
      </c>
      <c r="C11" s="8" t="s">
        <v>29</v>
      </c>
      <c r="D11" s="12"/>
      <c r="E11" s="12"/>
      <c r="G11" s="4" t="str">
        <f>I9</f>
        <v>U2</v>
      </c>
      <c r="H11" s="3">
        <f>I10</f>
        <v>0</v>
      </c>
      <c r="I11" s="24">
        <v>220</v>
      </c>
      <c r="J11" s="3">
        <v>0</v>
      </c>
      <c r="K11" s="3">
        <v>0</v>
      </c>
      <c r="L11" s="3">
        <v>0</v>
      </c>
      <c r="M11" s="24">
        <v>513</v>
      </c>
    </row>
    <row r="12" spans="1:14" x14ac:dyDescent="0.25">
      <c r="A12" s="15" t="s">
        <v>0</v>
      </c>
      <c r="B12" s="27">
        <f>57*SQRT(B7)</f>
        <v>4415.2010146764551</v>
      </c>
      <c r="C12" s="15" t="s">
        <v>3</v>
      </c>
      <c r="G12" s="4" t="str">
        <f>J9</f>
        <v>U3</v>
      </c>
      <c r="H12" s="3">
        <f>J10</f>
        <v>0</v>
      </c>
      <c r="I12" s="3">
        <f>J11</f>
        <v>0</v>
      </c>
      <c r="J12" s="24">
        <v>817</v>
      </c>
      <c r="K12" s="3">
        <v>0</v>
      </c>
      <c r="L12" s="24">
        <v>1905</v>
      </c>
      <c r="M12" s="3">
        <v>0</v>
      </c>
    </row>
    <row r="13" spans="1:14" x14ac:dyDescent="0.25">
      <c r="A13" s="20"/>
      <c r="B13" s="28"/>
      <c r="C13" s="20"/>
      <c r="D13" s="11"/>
      <c r="E13" s="11"/>
      <c r="G13" s="4" t="str">
        <f>K9</f>
        <v>R1</v>
      </c>
      <c r="H13" s="3">
        <f>K10</f>
        <v>0</v>
      </c>
      <c r="I13" s="3">
        <f>K11</f>
        <v>0</v>
      </c>
      <c r="J13" s="3">
        <f>K12</f>
        <v>0</v>
      </c>
      <c r="K13" s="24">
        <v>381</v>
      </c>
      <c r="L13" s="3">
        <v>0</v>
      </c>
      <c r="M13" s="3">
        <v>0</v>
      </c>
    </row>
    <row r="14" spans="1:14" ht="15.75" customHeight="1" x14ac:dyDescent="0.25">
      <c r="A14" s="20"/>
      <c r="B14" s="28"/>
      <c r="C14" s="20"/>
      <c r="D14" s="11"/>
      <c r="E14" s="11"/>
      <c r="G14" s="4" t="str">
        <f>L9</f>
        <v>R2</v>
      </c>
      <c r="H14" s="3">
        <f>L10</f>
        <v>0</v>
      </c>
      <c r="I14" s="3">
        <f>L11</f>
        <v>0</v>
      </c>
      <c r="J14" s="3">
        <f>L12</f>
        <v>1905</v>
      </c>
      <c r="K14" s="3">
        <f>L13</f>
        <v>0</v>
      </c>
      <c r="L14" s="24">
        <v>21929</v>
      </c>
      <c r="M14" s="3">
        <v>0</v>
      </c>
    </row>
    <row r="15" spans="1:14" ht="15" customHeight="1" x14ac:dyDescent="0.25">
      <c r="A15" s="20" t="s">
        <v>2</v>
      </c>
      <c r="B15" s="28">
        <f>B12/(2*(1+B8))</f>
        <v>1698.1542364140212</v>
      </c>
      <c r="C15" s="20" t="s">
        <v>3</v>
      </c>
      <c r="D15" s="3"/>
      <c r="E15" s="3"/>
      <c r="G15" s="4" t="str">
        <f>M9</f>
        <v>R3</v>
      </c>
      <c r="H15" s="3">
        <f>M10</f>
        <v>0</v>
      </c>
      <c r="I15" s="3">
        <f>M11</f>
        <v>513</v>
      </c>
      <c r="J15" s="3">
        <f>M12</f>
        <v>0</v>
      </c>
      <c r="K15" s="3">
        <f>M13</f>
        <v>0</v>
      </c>
      <c r="L15" s="3">
        <f>M14</f>
        <v>0</v>
      </c>
      <c r="M15" s="24">
        <v>5905</v>
      </c>
    </row>
    <row r="16" spans="1:14" ht="15" customHeight="1" x14ac:dyDescent="0.25">
      <c r="A16" s="20"/>
      <c r="B16" s="28"/>
      <c r="C16" s="20"/>
      <c r="D16" s="3"/>
      <c r="E16" s="3"/>
    </row>
    <row r="17" spans="1:13" ht="15" customHeight="1" thickBot="1" x14ac:dyDescent="0.3">
      <c r="A17" s="20"/>
      <c r="B17" s="28"/>
      <c r="C17" s="20"/>
      <c r="D17" s="3"/>
      <c r="E17" s="3"/>
      <c r="H17" s="6"/>
      <c r="I17" s="9"/>
    </row>
    <row r="18" spans="1:13" ht="15" customHeight="1" thickBot="1" x14ac:dyDescent="0.3">
      <c r="A18" s="20" t="s">
        <v>6</v>
      </c>
      <c r="B18" s="29">
        <f>2*M11/I11</f>
        <v>4.663636363636364</v>
      </c>
      <c r="C18" s="20" t="s">
        <v>7</v>
      </c>
      <c r="D18" s="3"/>
      <c r="E18" s="3"/>
      <c r="G18" s="21" t="s">
        <v>44</v>
      </c>
      <c r="H18" s="22"/>
      <c r="I18" s="22"/>
      <c r="J18" s="22"/>
      <c r="K18" s="22"/>
      <c r="L18" s="22"/>
      <c r="M18" s="23"/>
    </row>
    <row r="19" spans="1:13" ht="15" customHeight="1" x14ac:dyDescent="0.25">
      <c r="A19" s="20"/>
      <c r="B19" s="29"/>
      <c r="C19" s="20"/>
      <c r="D19" s="3"/>
      <c r="E19" s="3"/>
    </row>
    <row r="20" spans="1:13" ht="15" customHeight="1" x14ac:dyDescent="0.25">
      <c r="A20" s="20"/>
      <c r="B20" s="29"/>
      <c r="C20" s="20"/>
      <c r="D20" s="3"/>
      <c r="E20" s="3"/>
      <c r="H20" t="s">
        <v>25</v>
      </c>
    </row>
    <row r="21" spans="1:13" ht="15" customHeight="1" x14ac:dyDescent="0.25">
      <c r="A21" s="20" t="s">
        <v>14</v>
      </c>
      <c r="B21" s="29">
        <f>K13*B18/B15</f>
        <v>1.0463392643872003</v>
      </c>
      <c r="C21" s="20" t="s">
        <v>4</v>
      </c>
      <c r="D21" s="3"/>
      <c r="E21" s="3"/>
    </row>
    <row r="22" spans="1:13" ht="15" customHeight="1" x14ac:dyDescent="0.25">
      <c r="A22" s="20"/>
      <c r="B22" s="29"/>
      <c r="C22" s="20"/>
      <c r="D22" s="3"/>
      <c r="E22" s="3"/>
      <c r="H22" s="3" t="s">
        <v>23</v>
      </c>
      <c r="I22" s="3" t="s">
        <v>8</v>
      </c>
      <c r="J22" s="3" t="s">
        <v>10</v>
      </c>
      <c r="K22" s="3" t="s">
        <v>24</v>
      </c>
      <c r="L22" s="3" t="s">
        <v>11</v>
      </c>
      <c r="M22" s="3" t="s">
        <v>9</v>
      </c>
    </row>
    <row r="23" spans="1:13" ht="15" customHeight="1" x14ac:dyDescent="0.25">
      <c r="A23" s="20"/>
      <c r="B23" s="29"/>
      <c r="C23" s="20"/>
      <c r="D23" s="3"/>
      <c r="E23" s="3"/>
      <c r="G23" s="4" t="str">
        <f>H22</f>
        <v>U1</v>
      </c>
      <c r="H23" s="3">
        <f>B24*B12/B18</f>
        <v>1201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5" customHeight="1" x14ac:dyDescent="0.25">
      <c r="A24" s="19" t="s">
        <v>1</v>
      </c>
      <c r="B24" s="29">
        <f>H10*B18/B12</f>
        <v>1.268578090580484</v>
      </c>
      <c r="C24" s="20" t="s">
        <v>5</v>
      </c>
      <c r="D24" s="3"/>
      <c r="E24" s="3"/>
      <c r="G24" s="4" t="str">
        <f>I22</f>
        <v>U2</v>
      </c>
      <c r="H24" s="3">
        <f>I23</f>
        <v>0</v>
      </c>
      <c r="I24" s="3">
        <f>12*I38</f>
        <v>220</v>
      </c>
      <c r="J24" s="3">
        <v>0</v>
      </c>
      <c r="K24" s="3">
        <v>0</v>
      </c>
      <c r="L24" s="3">
        <v>0</v>
      </c>
      <c r="M24" s="3">
        <f>6*B18*I38</f>
        <v>513</v>
      </c>
    </row>
    <row r="25" spans="1:13" ht="15" customHeight="1" x14ac:dyDescent="0.25">
      <c r="A25" s="19"/>
      <c r="B25" s="29"/>
      <c r="C25" s="20"/>
      <c r="D25" s="3"/>
      <c r="E25" s="3"/>
      <c r="G25" s="4" t="str">
        <f>J22</f>
        <v>U3</v>
      </c>
      <c r="H25" s="3">
        <f>J23</f>
        <v>0</v>
      </c>
      <c r="I25" s="3">
        <f>J24</f>
        <v>0</v>
      </c>
      <c r="J25" s="3">
        <f>12*I39</f>
        <v>816.99999999999977</v>
      </c>
      <c r="K25" s="3">
        <v>0</v>
      </c>
      <c r="L25" s="2">
        <f>6*B18*I39</f>
        <v>1905.0954545454542</v>
      </c>
      <c r="M25" s="3">
        <v>0</v>
      </c>
    </row>
    <row r="26" spans="1:13" ht="15" customHeight="1" x14ac:dyDescent="0.25">
      <c r="A26" s="19"/>
      <c r="B26" s="29"/>
      <c r="C26" s="20"/>
      <c r="D26" s="11"/>
      <c r="E26" s="11"/>
      <c r="G26" s="4" t="str">
        <f>K22</f>
        <v>R1</v>
      </c>
      <c r="H26" s="3">
        <f>K23</f>
        <v>0</v>
      </c>
      <c r="I26" s="3">
        <f>K24</f>
        <v>0</v>
      </c>
      <c r="J26" s="3">
        <f>K25</f>
        <v>0</v>
      </c>
      <c r="K26" s="3">
        <f>B21*B15/B18</f>
        <v>381</v>
      </c>
      <c r="L26" s="3">
        <v>0</v>
      </c>
      <c r="M26" s="3">
        <v>0</v>
      </c>
    </row>
    <row r="27" spans="1:13" ht="15" customHeight="1" x14ac:dyDescent="0.25">
      <c r="A27" s="19" t="s">
        <v>30</v>
      </c>
      <c r="B27" s="29">
        <f>12*M15/(B18^2*I11)-4</f>
        <v>10.809115055344661</v>
      </c>
      <c r="C27" s="20" t="s">
        <v>26</v>
      </c>
      <c r="D27" s="3"/>
      <c r="E27" s="3"/>
      <c r="G27" s="4" t="str">
        <f>L22</f>
        <v>R2</v>
      </c>
      <c r="H27" s="3">
        <f>L23</f>
        <v>0</v>
      </c>
      <c r="I27" s="3">
        <f>L24</f>
        <v>0</v>
      </c>
      <c r="J27" s="2">
        <f>L25</f>
        <v>1905.0954545454542</v>
      </c>
      <c r="K27" s="3">
        <f>L26</f>
        <v>0</v>
      </c>
      <c r="L27" s="2">
        <f>B18^2*(4+B27)*I39</f>
        <v>21929.022727272721</v>
      </c>
      <c r="M27" s="3">
        <v>0</v>
      </c>
    </row>
    <row r="28" spans="1:13" ht="15" customHeight="1" x14ac:dyDescent="0.25">
      <c r="A28" s="19"/>
      <c r="B28" s="29"/>
      <c r="C28" s="20"/>
      <c r="G28" s="4" t="str">
        <f>M22</f>
        <v>R3</v>
      </c>
      <c r="H28" s="3">
        <f>M23</f>
        <v>0</v>
      </c>
      <c r="I28" s="3">
        <f>M24</f>
        <v>513</v>
      </c>
      <c r="J28" s="3">
        <f>M25</f>
        <v>0</v>
      </c>
      <c r="K28" s="3">
        <f>M26</f>
        <v>0</v>
      </c>
      <c r="L28" s="3">
        <f>M27</f>
        <v>0</v>
      </c>
      <c r="M28" s="3">
        <f>B18^2*(4+B27)*I38</f>
        <v>5904.9999999999991</v>
      </c>
    </row>
    <row r="29" spans="1:13" ht="15" customHeight="1" x14ac:dyDescent="0.25">
      <c r="A29" s="19"/>
      <c r="B29" s="29"/>
      <c r="C29" s="20"/>
    </row>
    <row r="30" spans="1:13" ht="15" customHeight="1" x14ac:dyDescent="0.25">
      <c r="A30" s="20" t="s">
        <v>12</v>
      </c>
      <c r="B30" s="29">
        <f>B18^3*I11*(1+B27)/(12*B12)</f>
        <v>4.9737316249834658</v>
      </c>
      <c r="C30" s="20" t="s">
        <v>4</v>
      </c>
      <c r="H30" s="3" t="s">
        <v>23</v>
      </c>
      <c r="I30" s="3" t="s">
        <v>8</v>
      </c>
      <c r="J30" s="3" t="s">
        <v>10</v>
      </c>
      <c r="K30" s="3" t="s">
        <v>24</v>
      </c>
      <c r="L30" s="3" t="s">
        <v>11</v>
      </c>
      <c r="M30" s="3" t="s">
        <v>9</v>
      </c>
    </row>
    <row r="31" spans="1:13" ht="15" customHeight="1" x14ac:dyDescent="0.25">
      <c r="A31" s="20"/>
      <c r="B31" s="29"/>
      <c r="C31" s="20"/>
      <c r="G31" s="4" t="str">
        <f>H30</f>
        <v>U1</v>
      </c>
      <c r="H31" s="13" t="s">
        <v>31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5" customHeight="1" x14ac:dyDescent="0.35">
      <c r="A32" s="20"/>
      <c r="B32" s="29"/>
      <c r="C32" s="20"/>
      <c r="G32" s="4" t="str">
        <f>I30</f>
        <v>U2</v>
      </c>
      <c r="H32" s="3">
        <f>I31</f>
        <v>0</v>
      </c>
      <c r="I32" s="13" t="s">
        <v>32</v>
      </c>
      <c r="J32" s="3">
        <v>0</v>
      </c>
      <c r="K32" s="3">
        <v>0</v>
      </c>
      <c r="L32" s="3">
        <v>0</v>
      </c>
      <c r="M32" s="14" t="s">
        <v>36</v>
      </c>
    </row>
    <row r="33" spans="1:13" ht="15" customHeight="1" x14ac:dyDescent="0.35">
      <c r="A33" s="20" t="s">
        <v>13</v>
      </c>
      <c r="B33" s="29">
        <f>B27*B15*B24*B18^2/(12*B12*B30)</f>
        <v>1.9218512224668038</v>
      </c>
      <c r="C33" s="20" t="s">
        <v>26</v>
      </c>
      <c r="G33" s="4" t="str">
        <f>J30</f>
        <v>U3</v>
      </c>
      <c r="H33" s="3">
        <f>J31</f>
        <v>0</v>
      </c>
      <c r="I33" s="3">
        <f>J32</f>
        <v>0</v>
      </c>
      <c r="J33" s="13" t="s">
        <v>33</v>
      </c>
      <c r="K33" s="3">
        <v>0</v>
      </c>
      <c r="L33" s="14" t="s">
        <v>35</v>
      </c>
      <c r="M33" s="3">
        <v>0</v>
      </c>
    </row>
    <row r="34" spans="1:13" ht="15" customHeight="1" x14ac:dyDescent="0.25">
      <c r="A34" s="20"/>
      <c r="B34" s="29"/>
      <c r="C34" s="20"/>
      <c r="G34" s="4" t="str">
        <f>K30</f>
        <v>R1</v>
      </c>
      <c r="H34" s="3">
        <f>K31</f>
        <v>0</v>
      </c>
      <c r="I34" s="3">
        <f>K32</f>
        <v>0</v>
      </c>
      <c r="J34" s="3">
        <f>K33</f>
        <v>0</v>
      </c>
      <c r="K34" s="13" t="s">
        <v>34</v>
      </c>
      <c r="L34" s="3">
        <v>0</v>
      </c>
      <c r="M34" s="3">
        <v>0</v>
      </c>
    </row>
    <row r="35" spans="1:13" ht="15" customHeight="1" x14ac:dyDescent="0.35">
      <c r="A35" s="20"/>
      <c r="B35" s="29"/>
      <c r="C35" s="20"/>
      <c r="G35" s="4" t="str">
        <f>L30</f>
        <v>R2</v>
      </c>
      <c r="H35" s="3">
        <f>L31</f>
        <v>0</v>
      </c>
      <c r="I35" s="3">
        <f>L32</f>
        <v>0</v>
      </c>
      <c r="J35" s="2" t="str">
        <f>L33</f>
        <v>=6*L*X2</v>
      </c>
      <c r="K35" s="3">
        <f>L34</f>
        <v>0</v>
      </c>
      <c r="L35" s="14" t="s">
        <v>37</v>
      </c>
      <c r="M35" s="3">
        <v>0</v>
      </c>
    </row>
    <row r="36" spans="1:13" ht="15" customHeight="1" x14ac:dyDescent="0.35">
      <c r="A36" s="19" t="s">
        <v>18</v>
      </c>
      <c r="B36" s="29">
        <f>B24/B33</f>
        <v>0.66008131938131653</v>
      </c>
      <c r="C36" s="20" t="s">
        <v>5</v>
      </c>
      <c r="G36" s="4" t="str">
        <f>M30</f>
        <v>R3</v>
      </c>
      <c r="H36" s="3">
        <f>M31</f>
        <v>0</v>
      </c>
      <c r="I36" s="3" t="str">
        <f>M32</f>
        <v>=6*L*X3</v>
      </c>
      <c r="J36" s="3">
        <f>M33</f>
        <v>0</v>
      </c>
      <c r="K36" s="3">
        <f>M34</f>
        <v>0</v>
      </c>
      <c r="L36" s="3">
        <f>M35</f>
        <v>0</v>
      </c>
      <c r="M36" s="14" t="s">
        <v>38</v>
      </c>
    </row>
    <row r="37" spans="1:13" ht="15" customHeight="1" x14ac:dyDescent="0.25">
      <c r="A37" s="19"/>
      <c r="B37" s="29"/>
      <c r="C37" s="20"/>
    </row>
    <row r="38" spans="1:13" ht="15" customHeight="1" x14ac:dyDescent="0.35">
      <c r="A38" s="19"/>
      <c r="B38" s="29"/>
      <c r="C38" s="20"/>
      <c r="H38" s="3" t="s">
        <v>39</v>
      </c>
      <c r="I38" s="1">
        <f>B12*B30/(B18^3*(1+B27))</f>
        <v>18.333333333333332</v>
      </c>
      <c r="J38" s="5" t="s">
        <v>40</v>
      </c>
    </row>
    <row r="39" spans="1:13" ht="15" customHeight="1" x14ac:dyDescent="0.35">
      <c r="A39" s="20" t="s">
        <v>16</v>
      </c>
      <c r="B39" s="29">
        <f>B18^3*J12*(1+B27)/(12*B12)</f>
        <v>18.470630625506775</v>
      </c>
      <c r="C39" s="20" t="s">
        <v>4</v>
      </c>
      <c r="H39" s="3" t="s">
        <v>42</v>
      </c>
      <c r="I39" s="1">
        <f>B12*B39/(B18^3*(1+B27))</f>
        <v>68.083333333333314</v>
      </c>
      <c r="J39" s="5" t="s">
        <v>41</v>
      </c>
    </row>
    <row r="40" spans="1:13" ht="15" customHeight="1" x14ac:dyDescent="0.25">
      <c r="A40" s="20"/>
      <c r="B40" s="29"/>
      <c r="C40" s="20"/>
    </row>
    <row r="41" spans="1:13" ht="15" customHeight="1" x14ac:dyDescent="0.25">
      <c r="A41" s="20"/>
      <c r="B41" s="29"/>
      <c r="C41" s="20"/>
    </row>
    <row r="42" spans="1:13" ht="15" customHeight="1" x14ac:dyDescent="0.25">
      <c r="A42" s="20" t="s">
        <v>15</v>
      </c>
      <c r="B42" s="29">
        <f>B27*B15*B24*B18^2/(12*B12*B39)</f>
        <v>0.51751195709020437</v>
      </c>
      <c r="C42" s="20" t="s">
        <v>26</v>
      </c>
    </row>
    <row r="43" spans="1:13" ht="15" customHeight="1" x14ac:dyDescent="0.25">
      <c r="A43" s="20"/>
      <c r="B43" s="29"/>
      <c r="C43" s="20"/>
    </row>
    <row r="44" spans="1:13" ht="15" customHeight="1" x14ac:dyDescent="0.25">
      <c r="A44" s="20"/>
      <c r="B44" s="29"/>
      <c r="C44" s="20"/>
    </row>
    <row r="45" spans="1:13" ht="15" customHeight="1" x14ac:dyDescent="0.25">
      <c r="A45" s="17" t="s">
        <v>17</v>
      </c>
      <c r="B45" s="30">
        <f>B24/B42</f>
        <v>2.4513019906115248</v>
      </c>
      <c r="C45" s="15" t="s">
        <v>5</v>
      </c>
      <c r="D45" s="10"/>
      <c r="E45" s="10"/>
      <c r="F45" s="10"/>
    </row>
    <row r="46" spans="1:13" ht="15" customHeight="1" x14ac:dyDescent="0.25">
      <c r="A46" s="17"/>
      <c r="B46" s="30"/>
      <c r="C46" s="15"/>
      <c r="D46" s="10"/>
      <c r="E46" s="10"/>
      <c r="F46" s="10"/>
    </row>
    <row r="47" spans="1:13" ht="15" customHeight="1" x14ac:dyDescent="0.25">
      <c r="A47" s="18"/>
      <c r="B47" s="31"/>
      <c r="C47" s="16"/>
      <c r="D47" s="12"/>
      <c r="E47" s="12"/>
      <c r="F47" s="12"/>
    </row>
    <row r="48" spans="1:13" ht="15" customHeight="1" x14ac:dyDescent="0.25"/>
    <row r="49" ht="15" customHeight="1" x14ac:dyDescent="0.25"/>
    <row r="50" ht="15" customHeight="1" x14ac:dyDescent="0.25"/>
  </sheetData>
  <mergeCells count="40">
    <mergeCell ref="C12:C14"/>
    <mergeCell ref="A12:A14"/>
    <mergeCell ref="B12:B14"/>
    <mergeCell ref="A24:A26"/>
    <mergeCell ref="A18:A20"/>
    <mergeCell ref="C15:C17"/>
    <mergeCell ref="B18:B20"/>
    <mergeCell ref="C21:C23"/>
    <mergeCell ref="G5:M5"/>
    <mergeCell ref="A5:C5"/>
    <mergeCell ref="G18:M18"/>
    <mergeCell ref="A33:A35"/>
    <mergeCell ref="A39:A41"/>
    <mergeCell ref="C24:C26"/>
    <mergeCell ref="B24:B26"/>
    <mergeCell ref="A15:A17"/>
    <mergeCell ref="B15:B17"/>
    <mergeCell ref="A21:A23"/>
    <mergeCell ref="C18:C20"/>
    <mergeCell ref="B21:B23"/>
    <mergeCell ref="B39:B41"/>
    <mergeCell ref="A36:A38"/>
    <mergeCell ref="C36:C38"/>
    <mergeCell ref="A10:E10"/>
    <mergeCell ref="C45:C47"/>
    <mergeCell ref="A45:A47"/>
    <mergeCell ref="A27:A29"/>
    <mergeCell ref="C27:C29"/>
    <mergeCell ref="B27:B29"/>
    <mergeCell ref="B45:B47"/>
    <mergeCell ref="C42:C44"/>
    <mergeCell ref="A42:A44"/>
    <mergeCell ref="B42:B44"/>
    <mergeCell ref="B33:B35"/>
    <mergeCell ref="C30:C32"/>
    <mergeCell ref="A30:A32"/>
    <mergeCell ref="C39:C41"/>
    <mergeCell ref="B36:B38"/>
    <mergeCell ref="C33:C35"/>
    <mergeCell ref="B30:B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2011-12-01T21:58:51Z</dcterms:modified>
</cp:coreProperties>
</file>