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05" windowWidth="11475" windowHeight="4275"/>
  </bookViews>
  <sheets>
    <sheet name="Summary" sheetId="4" r:id="rId1"/>
  </sheets>
  <calcPr calcId="145621"/>
</workbook>
</file>

<file path=xl/calcChain.xml><?xml version="1.0" encoding="utf-8"?>
<calcChain xmlns="http://schemas.openxmlformats.org/spreadsheetml/2006/main">
  <c r="G107" i="4" l="1"/>
  <c r="F107" i="4"/>
  <c r="E107" i="4"/>
  <c r="C107" i="4"/>
  <c r="H106" i="4"/>
  <c r="D106" i="4"/>
  <c r="H105" i="4"/>
  <c r="D105" i="4"/>
  <c r="H104" i="4"/>
  <c r="H107" i="4" s="1"/>
  <c r="D104" i="4"/>
  <c r="D107" i="4" s="1"/>
  <c r="G103" i="4"/>
  <c r="F103" i="4"/>
  <c r="E103" i="4"/>
  <c r="C103" i="4"/>
  <c r="H102" i="4"/>
  <c r="D102" i="4"/>
  <c r="H101" i="4"/>
  <c r="D101" i="4"/>
  <c r="H100" i="4"/>
  <c r="H103" i="4" s="1"/>
  <c r="D100" i="4"/>
  <c r="D103" i="4" s="1"/>
  <c r="G99" i="4"/>
  <c r="F99" i="4"/>
  <c r="E99" i="4"/>
  <c r="C99" i="4"/>
  <c r="H98" i="4"/>
  <c r="D98" i="4"/>
  <c r="H97" i="4"/>
  <c r="D97" i="4"/>
  <c r="H96" i="4"/>
  <c r="H99" i="4" s="1"/>
  <c r="D96" i="4"/>
  <c r="D99" i="4" s="1"/>
  <c r="G95" i="4"/>
  <c r="F95" i="4"/>
  <c r="E95" i="4"/>
  <c r="C95" i="4"/>
  <c r="H94" i="4"/>
  <c r="D94" i="4"/>
  <c r="H93" i="4"/>
  <c r="D93" i="4"/>
  <c r="H92" i="4"/>
  <c r="H95" i="4" s="1"/>
  <c r="D92" i="4"/>
  <c r="D95" i="4" s="1"/>
  <c r="G91" i="4"/>
  <c r="F91" i="4"/>
  <c r="E91" i="4"/>
  <c r="C91" i="4"/>
  <c r="H90" i="4"/>
  <c r="D90" i="4"/>
  <c r="H89" i="4"/>
  <c r="D89" i="4"/>
  <c r="H88" i="4"/>
  <c r="H91" i="4" s="1"/>
  <c r="D88" i="4"/>
  <c r="D91" i="4" s="1"/>
  <c r="G87" i="4"/>
  <c r="F87" i="4"/>
  <c r="E87" i="4"/>
  <c r="C87" i="4"/>
  <c r="H86" i="4"/>
  <c r="D86" i="4"/>
  <c r="H85" i="4"/>
  <c r="D85" i="4"/>
  <c r="H84" i="4"/>
  <c r="H87" i="4" s="1"/>
  <c r="D84" i="4"/>
  <c r="D87" i="4" s="1"/>
  <c r="G83" i="4"/>
  <c r="F83" i="4"/>
  <c r="E83" i="4"/>
  <c r="C83" i="4"/>
  <c r="H82" i="4"/>
  <c r="D82" i="4"/>
  <c r="H81" i="4"/>
  <c r="D81" i="4"/>
  <c r="H80" i="4"/>
  <c r="H83" i="4" s="1"/>
  <c r="D80" i="4"/>
  <c r="D83" i="4" s="1"/>
  <c r="G79" i="4"/>
  <c r="F79" i="4"/>
  <c r="E79" i="4"/>
  <c r="C79" i="4"/>
  <c r="H78" i="4"/>
  <c r="D78" i="4"/>
  <c r="H77" i="4"/>
  <c r="D77" i="4"/>
  <c r="H76" i="4"/>
  <c r="H79" i="4" s="1"/>
  <c r="D76" i="4"/>
  <c r="D79" i="4" s="1"/>
  <c r="G75" i="4"/>
  <c r="F75" i="4"/>
  <c r="E75" i="4"/>
  <c r="C75" i="4"/>
  <c r="H74" i="4"/>
  <c r="D74" i="4"/>
  <c r="H73" i="4"/>
  <c r="D73" i="4"/>
  <c r="H72" i="4"/>
  <c r="H75" i="4" s="1"/>
  <c r="D72" i="4"/>
  <c r="D75" i="4" s="1"/>
  <c r="G71" i="4"/>
  <c r="F71" i="4"/>
  <c r="E71" i="4"/>
  <c r="C71" i="4"/>
  <c r="H70" i="4"/>
  <c r="D70" i="4"/>
  <c r="H69" i="4"/>
  <c r="D69" i="4"/>
  <c r="H68" i="4"/>
  <c r="H71" i="4" s="1"/>
  <c r="D68" i="4"/>
  <c r="D71" i="4" s="1"/>
  <c r="G67" i="4"/>
  <c r="F67" i="4"/>
  <c r="E67" i="4"/>
  <c r="C67" i="4"/>
  <c r="H66" i="4"/>
  <c r="D66" i="4"/>
  <c r="H65" i="4"/>
  <c r="D65" i="4"/>
  <c r="H64" i="4"/>
  <c r="H67" i="4" s="1"/>
  <c r="D64" i="4"/>
  <c r="D67" i="4" s="1"/>
  <c r="G63" i="4"/>
  <c r="F63" i="4"/>
  <c r="E63" i="4"/>
  <c r="C63" i="4"/>
  <c r="H62" i="4"/>
  <c r="D62" i="4"/>
  <c r="H61" i="4"/>
  <c r="H63" i="4" s="1"/>
  <c r="D61" i="4"/>
  <c r="D63" i="4" s="1"/>
  <c r="G60" i="4"/>
  <c r="F60" i="4"/>
  <c r="E60" i="4"/>
  <c r="C60" i="4"/>
  <c r="H59" i="4"/>
  <c r="D59" i="4"/>
  <c r="H58" i="4"/>
  <c r="H60" i="4" s="1"/>
  <c r="D58" i="4"/>
  <c r="D60" i="4" s="1"/>
  <c r="G57" i="4"/>
  <c r="F57" i="4"/>
  <c r="E57" i="4"/>
  <c r="C57" i="4"/>
  <c r="H56" i="4"/>
  <c r="D56" i="4"/>
  <c r="H55" i="4"/>
  <c r="H57" i="4" s="1"/>
  <c r="D55" i="4"/>
  <c r="D57" i="4" s="1"/>
  <c r="G54" i="4"/>
  <c r="F54" i="4"/>
  <c r="E54" i="4"/>
  <c r="C54" i="4"/>
  <c r="H53" i="4"/>
  <c r="D53" i="4"/>
  <c r="H52" i="4"/>
  <c r="D52" i="4"/>
  <c r="H51" i="4"/>
  <c r="D51" i="4"/>
  <c r="H50" i="4"/>
  <c r="H54" i="4" s="1"/>
  <c r="D50" i="4"/>
  <c r="D54" i="4" s="1"/>
  <c r="G49" i="4"/>
  <c r="F49" i="4"/>
  <c r="E49" i="4"/>
  <c r="C49" i="4"/>
  <c r="H48" i="4"/>
  <c r="D48" i="4"/>
  <c r="H47" i="4"/>
  <c r="D47" i="4"/>
  <c r="H46" i="4"/>
  <c r="H49" i="4" s="1"/>
  <c r="D46" i="4"/>
  <c r="D49" i="4" s="1"/>
  <c r="G45" i="4"/>
  <c r="F45" i="4"/>
  <c r="E45" i="4"/>
  <c r="C45" i="4"/>
  <c r="H44" i="4"/>
  <c r="D44" i="4"/>
  <c r="H43" i="4"/>
  <c r="D43" i="4"/>
  <c r="H42" i="4"/>
  <c r="D42" i="4"/>
  <c r="H41" i="4"/>
  <c r="H45" i="4" s="1"/>
  <c r="D41" i="4"/>
  <c r="D45" i="4" s="1"/>
  <c r="G40" i="4"/>
  <c r="F40" i="4"/>
  <c r="E40" i="4"/>
  <c r="C40" i="4"/>
  <c r="H39" i="4"/>
  <c r="D39" i="4"/>
  <c r="H38" i="4"/>
  <c r="D38" i="4"/>
  <c r="H37" i="4"/>
  <c r="H40" i="4" s="1"/>
  <c r="D37" i="4"/>
  <c r="D40" i="4" s="1"/>
  <c r="G36" i="4"/>
  <c r="F36" i="4"/>
  <c r="E36" i="4"/>
  <c r="C36" i="4"/>
  <c r="H34" i="4"/>
  <c r="D34" i="4"/>
  <c r="H33" i="4"/>
  <c r="D33" i="4"/>
  <c r="H32" i="4"/>
  <c r="H36" i="4" s="1"/>
  <c r="D32" i="4"/>
  <c r="D36" i="4" s="1"/>
  <c r="G31" i="4"/>
  <c r="F31" i="4"/>
  <c r="E31" i="4"/>
  <c r="C31" i="4"/>
  <c r="H29" i="4"/>
  <c r="D29" i="4"/>
  <c r="H28" i="4"/>
  <c r="D28" i="4"/>
  <c r="H27" i="4"/>
  <c r="H31" i="4" s="1"/>
  <c r="D27" i="4"/>
  <c r="D31" i="4" s="1"/>
  <c r="G26" i="4"/>
  <c r="F26" i="4"/>
  <c r="E26" i="4"/>
  <c r="C26" i="4"/>
  <c r="H24" i="4"/>
  <c r="D24" i="4"/>
  <c r="H23" i="4"/>
  <c r="D23" i="4"/>
  <c r="H22" i="4"/>
  <c r="H26" i="4" s="1"/>
  <c r="D22" i="4"/>
  <c r="D26" i="4" s="1"/>
  <c r="G21" i="4"/>
  <c r="F21" i="4"/>
  <c r="E21" i="4"/>
  <c r="C21" i="4"/>
  <c r="H20" i="4"/>
  <c r="D20" i="4"/>
  <c r="H19" i="4"/>
  <c r="D19" i="4"/>
  <c r="H18" i="4"/>
  <c r="D18" i="4"/>
  <c r="H17" i="4"/>
  <c r="H21" i="4" s="1"/>
  <c r="D17" i="4"/>
  <c r="D21" i="4" s="1"/>
  <c r="G16" i="4"/>
  <c r="F16" i="4"/>
  <c r="E16" i="4"/>
  <c r="C16" i="4"/>
  <c r="H15" i="4"/>
  <c r="D15" i="4"/>
  <c r="H14" i="4"/>
  <c r="D14" i="4"/>
  <c r="H13" i="4"/>
  <c r="H16" i="4" s="1"/>
  <c r="D13" i="4"/>
  <c r="D16" i="4" s="1"/>
  <c r="D12" i="4"/>
  <c r="G11" i="4"/>
  <c r="F11" i="4"/>
  <c r="E11" i="4"/>
  <c r="D11" i="4"/>
  <c r="C11" i="4"/>
  <c r="H10" i="4"/>
  <c r="D10" i="4"/>
  <c r="H9" i="4"/>
  <c r="D9" i="4"/>
  <c r="H8" i="4"/>
  <c r="D8" i="4"/>
  <c r="H7" i="4"/>
  <c r="H11" i="4" s="1"/>
  <c r="D7" i="4"/>
  <c r="G6" i="4"/>
  <c r="F6" i="4"/>
  <c r="E6" i="4"/>
  <c r="D6" i="4"/>
  <c r="C6" i="4"/>
  <c r="H5" i="4"/>
  <c r="D5" i="4"/>
  <c r="H4" i="4"/>
  <c r="D4" i="4"/>
  <c r="H3" i="4"/>
  <c r="D3" i="4"/>
  <c r="H2" i="4"/>
  <c r="H6" i="4" s="1"/>
  <c r="D2" i="4"/>
</calcChain>
</file>

<file path=xl/sharedStrings.xml><?xml version="1.0" encoding="utf-8"?>
<sst xmlns="http://schemas.openxmlformats.org/spreadsheetml/2006/main" count="312" uniqueCount="242">
  <si>
    <t>Test Number</t>
  </si>
  <si>
    <t>Test 1 - 1</t>
  </si>
  <si>
    <t>Test 1 - 2</t>
  </si>
  <si>
    <t>Test 1 - 3</t>
  </si>
  <si>
    <t>Test 1 - 4</t>
  </si>
  <si>
    <t>Test 2 - 1</t>
  </si>
  <si>
    <t>Test 2 - 2</t>
  </si>
  <si>
    <t>Test 2 - 3</t>
  </si>
  <si>
    <t>Test 2 - 4</t>
  </si>
  <si>
    <t>Test 3 - 1</t>
  </si>
  <si>
    <t>Test 3 - 2</t>
  </si>
  <si>
    <t>Test 3 - 3</t>
  </si>
  <si>
    <t>Test 3 - 4</t>
  </si>
  <si>
    <t>Test 4 - 1</t>
  </si>
  <si>
    <t>Test 4 - 2</t>
  </si>
  <si>
    <t>Test 4 - 3</t>
  </si>
  <si>
    <t>Test 4 - 4</t>
  </si>
  <si>
    <t>Test 5 -1</t>
  </si>
  <si>
    <t>Test 5 -2</t>
  </si>
  <si>
    <t>Test 5 -3</t>
  </si>
  <si>
    <t>Test 5 -4</t>
  </si>
  <si>
    <t>Test 6 -1</t>
  </si>
  <si>
    <t>Test 6 -2</t>
  </si>
  <si>
    <t>Test 6 -3</t>
  </si>
  <si>
    <t>Test 7 - 1</t>
  </si>
  <si>
    <t>Test 7 - 2</t>
  </si>
  <si>
    <t>Test 7 - 3</t>
  </si>
  <si>
    <t>Test 7 - 4</t>
  </si>
  <si>
    <t>Test 8 - 1</t>
  </si>
  <si>
    <t>Test 8 - 2</t>
  </si>
  <si>
    <t>Test 8 - 3</t>
  </si>
  <si>
    <t>Test 1 Redo - 1</t>
  </si>
  <si>
    <t>Test 1 Redo - 2</t>
  </si>
  <si>
    <t>Test 1 Redo - 3</t>
  </si>
  <si>
    <t>Test 1 Redo - 4</t>
  </si>
  <si>
    <t>Test 2 Redo - 1</t>
  </si>
  <si>
    <t>Test 2 Redo - 2</t>
  </si>
  <si>
    <t>Test 2 Redo - 3</t>
  </si>
  <si>
    <t>Test 2 Redo - 4</t>
  </si>
  <si>
    <t>Yield Point      [kip]</t>
  </si>
  <si>
    <t>Max Force     [kip]</t>
  </si>
  <si>
    <t>Linear Stiffness        [kip/in]</t>
  </si>
  <si>
    <t>Non-Linear Stiffness    [kip/in]</t>
  </si>
  <si>
    <t>Failure Mode</t>
  </si>
  <si>
    <t>not enough data</t>
  </si>
  <si>
    <t>Time on Video that Specimen Broke</t>
  </si>
  <si>
    <t>----</t>
  </si>
  <si>
    <t>-----</t>
  </si>
  <si>
    <t>no data</t>
  </si>
  <si>
    <t>Test 11 - 1</t>
  </si>
  <si>
    <t>Test 11 - 2</t>
  </si>
  <si>
    <t>Test 11 - 3</t>
  </si>
  <si>
    <t>Test 12 - 1</t>
  </si>
  <si>
    <t>Test 12 - 2</t>
  </si>
  <si>
    <t>Test 12 - 3</t>
  </si>
  <si>
    <t>Test 13 - 1</t>
  </si>
  <si>
    <t>Test 13 - 2</t>
  </si>
  <si>
    <t>Test 13 - 3</t>
  </si>
  <si>
    <t>Test 14 - 1</t>
  </si>
  <si>
    <t>Test 14 - 2</t>
  </si>
  <si>
    <t>Test 14 - 3</t>
  </si>
  <si>
    <t>Test 15 - 1</t>
  </si>
  <si>
    <t>Test 15 - 2</t>
  </si>
  <si>
    <t>Test 15 - 3</t>
  </si>
  <si>
    <t>Rupture of Screw on Side B</t>
  </si>
  <si>
    <t>Rupture of Screw on Side A</t>
  </si>
  <si>
    <t>Glue Joint on Side A</t>
  </si>
  <si>
    <t>Glue Joint first in Side A then B</t>
  </si>
  <si>
    <t>Glue Joint on Side B</t>
  </si>
  <si>
    <t>Glulam on Side A</t>
  </si>
  <si>
    <t>Glulam on Side B</t>
  </si>
  <si>
    <t>Steel Sheared on Side B</t>
  </si>
  <si>
    <t>Steel Sheared on Side A</t>
  </si>
  <si>
    <t>Glue Joint on Both Sides</t>
  </si>
  <si>
    <t>Split because of Bending Stresses</t>
  </si>
  <si>
    <t>2 sensors stopped working</t>
  </si>
  <si>
    <t>Specimen 1 was not used in averages because a bending stress failure was allowed to occur</t>
  </si>
  <si>
    <t>Broke above expected value, Side 2 had large negative displacements and were not used, % WF?</t>
  </si>
  <si>
    <t>Broke above expected value because of spreading out of rolling shear stress, % WF?</t>
  </si>
  <si>
    <t>Second test tested, Thought it would break in the joint at a lower value instead of splitting, Data lost or not taken</t>
  </si>
  <si>
    <t>Gaps were observed at joint which caused poor glue bond, Clamping screws left in</t>
  </si>
  <si>
    <t>Gaps were observed at joint , Reinforced with rods to stop splitting, Screws left in, % WF unknown b/c can't see</t>
  </si>
  <si>
    <t>First specimen tested, Unknown if joints had gaps, Clamping screws left in, % WF unknown b/c can't see</t>
  </si>
  <si>
    <t>Glue Joint on Side B first then A</t>
  </si>
  <si>
    <t>Notes (Believed Reason for Failure, Possible Error, % Wood Failure, Observations, # of Sensors not working)</t>
  </si>
  <si>
    <t>Sheared along early wood grain line</t>
  </si>
  <si>
    <t xml:space="preserve">80% WF, Good small chucks of wood </t>
  </si>
  <si>
    <t>80% WF, Thin sheet of wood and chuck</t>
  </si>
  <si>
    <t>Did not exhibit deep failure in wood because bad glue bond 2-3" at top, 60% WF, 2 sensors stopped working</t>
  </si>
  <si>
    <t>Rolling Shear Failure on Both Sides</t>
  </si>
  <si>
    <t>80% WF, 2 sensors stopped working, Large chunks sheared along early wood grain line</t>
  </si>
  <si>
    <t xml:space="preserve">Gaps observed in only top 1" on both sides, 70% WF, Good cyclindrical chucks of wood </t>
  </si>
  <si>
    <t>70% WF, 2 sensors stopped working, Large chunks sheared along early wood grain line</t>
  </si>
  <si>
    <t>80% WF, 2 sensors stopped working, Smaller chucks</t>
  </si>
  <si>
    <t>Lost 2B sensor</t>
  </si>
  <si>
    <t>Second screw from top on side A was sticking out 1/2" because of stripped head, 2 sensors stopped working</t>
  </si>
  <si>
    <t>Rupture of Screw on Both Sides</t>
  </si>
  <si>
    <t>Redrilled top screw and bottom screw on side B went outside, 2 sensors stopped working</t>
  </si>
  <si>
    <t>Side A had gap, 2 sensors stopped working</t>
  </si>
  <si>
    <t xml:space="preserve">Side A had good size gap and side B had a smaller gap, 2 sensors stopped working </t>
  </si>
  <si>
    <t>All were slightly less stiff at the start and gained stiffness probably because of gaps between flange and web</t>
  </si>
  <si>
    <t>Gaps at top because of clinching of screws</t>
  </si>
  <si>
    <t>Gaps at bottom because of clinching of screws</t>
  </si>
  <si>
    <t>Immediate yielding of the screws after glue broke, %WF</t>
  </si>
  <si>
    <t>Didn't yeild in HBV as expected, Broke on glue line on glulam but had almost all failure in wood, 80% WF</t>
  </si>
  <si>
    <t>Didn't yeild in HBV as expected, Broke on glue line on glulam but had almost all failure in wood, 90% WF</t>
  </si>
  <si>
    <t>Didn't yeild in HBV as expected, Specimen was dropped, broken and patched, Broke on glue line on glulam, 80% WF</t>
  </si>
  <si>
    <t>Rubber was being compressed on lower section of specimen, In a longer specimen this might not happen</t>
  </si>
  <si>
    <t>Really the average strength of the joint should be higher sense the glulam capacity limited it in specimen 1</t>
  </si>
  <si>
    <t>Might not have had good bond on the sides, 70-80% WF in joint, Sensor 2B stopped working</t>
  </si>
  <si>
    <t>Might not have had good bond on the sides, 80-100% WF in joint, Sensor 2B stopped working</t>
  </si>
  <si>
    <t>Didn't use linear stiffness slope that went through the origin, 90% WF, Sensor 2B stopped working</t>
  </si>
  <si>
    <t>All failure was in the steel, Was less ductile than other specimens, Sensor 2B stopped working, Side A was used for data</t>
  </si>
  <si>
    <t>All failure was in the steel, Sensor 2B stopped working, Side A was used for data</t>
  </si>
  <si>
    <t>Assumed target penetration of screws was 2.5"</t>
  </si>
  <si>
    <t>Side A- 1/16" gap at top, bottom stripped at interface, Side B- 3/32" gap at top, 2" penatration at bottom</t>
  </si>
  <si>
    <t>Best quality specimen, Side A- 1/32" gap at top and 2.25" penatration at top and bottom, Side B- 3/64" gap at top</t>
  </si>
  <si>
    <t>No big gaps, Side A- top 0.5" stick out, bottom 1.75" penatration, Side B- top 1.75" penatration, bottom screw flush</t>
  </si>
  <si>
    <t>Good quality, Predrilled with drill press, 1/32" gap bottoms, Side A- top and bottom 2.125", Side B- top 1.875", bottom 1.25"</t>
  </si>
  <si>
    <t>A consistant jumping of the glulam was observed, load would build up to overcome friction and then slip</t>
  </si>
  <si>
    <t>Glue joint on Side B, Glulam on A</t>
  </si>
  <si>
    <t>Glulam broke not at glue line 100% WF, Joint had 60-70% WF</t>
  </si>
  <si>
    <t>Glulam broke not at glue line 100% WF, Joint had ?? % WF</t>
  </si>
  <si>
    <t>Broke near glue line but 100% WF</t>
  </si>
  <si>
    <t>Possibly not good clamping pressure, Glue looked like it filled a gap, 30% WF, Sensor 2B stopped working</t>
  </si>
  <si>
    <t>Notches were consistantly cut large and did not allow for a good glue bond to be made on the glulams sides</t>
  </si>
  <si>
    <t xml:space="preserve">Notches were consistantly cut large in specimen 1,2 and maybe 5 and did not allow for a good glue bond to be made </t>
  </si>
  <si>
    <t>Glue joint on Side A, Glulam on B</t>
  </si>
  <si>
    <t>Glulam on Both Sides</t>
  </si>
  <si>
    <t>Broke partially in glue line but mostly in wood, 100% WF, Data went negative and jumped</t>
  </si>
  <si>
    <t>Broke at glue line but 90% WF, ?? % WF in glue joint</t>
  </si>
  <si>
    <t>Glue joint on Side A</t>
  </si>
  <si>
    <t>Glulams were not planed and approx. 2.7" wide, 40-50% WF</t>
  </si>
  <si>
    <t>Glulams were not planed and approx. 2.7" wide, 30-40% WF</t>
  </si>
  <si>
    <t>Glulams were 2.7" wide, Large spots with no glue connection, 40% WF, Took only 4 data points, Negative displacements</t>
  </si>
  <si>
    <t>Glulam to Glue joint on Side B</t>
  </si>
  <si>
    <t>#2 2x8's were used, Glulams were 2.7" wide, Spots with no glue bond or looked like it gap filled, 60% WF, Sensor 2B not work</t>
  </si>
  <si>
    <t>Test 16 - 1</t>
  </si>
  <si>
    <t>Test 16 - 2</t>
  </si>
  <si>
    <t>Test 16 - 3</t>
  </si>
  <si>
    <t>Test 17 - 1</t>
  </si>
  <si>
    <t>Test 17 - 2</t>
  </si>
  <si>
    <t>Test 17 - 3</t>
  </si>
  <si>
    <t>Test 18 - 1</t>
  </si>
  <si>
    <t>Test 18 - 2</t>
  </si>
  <si>
    <t>Test 18 - 3</t>
  </si>
  <si>
    <t>Test 19 - 1</t>
  </si>
  <si>
    <t>Test 19 - 2</t>
  </si>
  <si>
    <t>Test 19 - 3</t>
  </si>
  <si>
    <t>Test 20 - 1</t>
  </si>
  <si>
    <t>Test 20 - 2</t>
  </si>
  <si>
    <t>Test 20 - 3</t>
  </si>
  <si>
    <t>Test 21 - 1</t>
  </si>
  <si>
    <t>Test 21 - 2</t>
  </si>
  <si>
    <t>Test 21 - 3</t>
  </si>
  <si>
    <t>Simpson SDS Screw with Steel Angles</t>
  </si>
  <si>
    <t>GFRP on Side B</t>
  </si>
  <si>
    <t>Had up to 1/4" less glue that seeped out during curing, some fibers looked like they pulled out but other clearly tore</t>
  </si>
  <si>
    <t>GFRP on Both Sides</t>
  </si>
  <si>
    <t>Glulam Side B</t>
  </si>
  <si>
    <t>Glulam Side A</t>
  </si>
  <si>
    <t>angles of screws different??</t>
  </si>
  <si>
    <t>Broke before testing, resulted screws on one side fracturing, replaced screws and tested again, broke unbroken side afterwards</t>
  </si>
  <si>
    <t>Broke along screw line, used 20 screws for each side, 80 total including screws into the flanges</t>
  </si>
  <si>
    <t>Never Failed</t>
  </si>
  <si>
    <t>Used 10 screws for each side, 40 total including screws into the flanges, about 3/4" of bearing into wood, screws bent</t>
  </si>
  <si>
    <t>------</t>
  </si>
  <si>
    <t>Waited serveral months to test, had lower stiffness</t>
  </si>
  <si>
    <t>Filled in sides of glue joint with extra glue after screwed together, Broke at glue line but 90% WF</t>
  </si>
  <si>
    <t>Not Filled with extra glue, some gaps, Broke near glue line, Data above 10 volts for LVDT, could result in higher stiffness, 90% WF</t>
  </si>
  <si>
    <t>Not Filled with extra glue, some gaps, Broke partially on glue line but mostly not, 100% WF</t>
  </si>
  <si>
    <t>not much bleed out, 60-80% WF but grabbed much deeper into wood when pulled out</t>
  </si>
  <si>
    <t>Good quality glue bond, 80% WF, very shallow wood pulled out</t>
  </si>
  <si>
    <t>Good quality glue bond, 80-90% WF, very shallow wood pulled out</t>
  </si>
  <si>
    <t>not much bleed out but better, 80-90% WF but grabbed much deeper into wood when pulled out</t>
  </si>
  <si>
    <t>looked like the best about of bleed out of the glue, but had 3/16" gap of one of the cross boards, 80-90%WF but deeper</t>
  </si>
  <si>
    <t>Test 9a - 1</t>
  </si>
  <si>
    <t>Test 9a - 2</t>
  </si>
  <si>
    <t>Test 9a - 5</t>
  </si>
  <si>
    <t>Test 9a - 6</t>
  </si>
  <si>
    <t>Test 9b - 3</t>
  </si>
  <si>
    <t>Test 9b - 4</t>
  </si>
  <si>
    <t>Test 10a - 1</t>
  </si>
  <si>
    <t>Test 10a - 2</t>
  </si>
  <si>
    <t>Test 10b - 3</t>
  </si>
  <si>
    <t>Test 10b - 4</t>
  </si>
  <si>
    <t>Used 15 screws for each side, 60 total including screws going into the flanges, about 3/8" of bearing into wood</t>
  </si>
  <si>
    <r>
      <t>Normalized Strength</t>
    </r>
    <r>
      <rPr>
        <vertAlign val="superscript"/>
        <sz val="11"/>
        <color theme="1"/>
        <rFont val="Calibri"/>
        <family val="2"/>
        <scheme val="minor"/>
      </rPr>
      <t>a</t>
    </r>
  </si>
  <si>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Strength per Screw [kip/screw]/ Strength per Length of Connector [kip/in] / Shear Strength of Glue Bond or Wood [psi]  </t>
    </r>
  </si>
  <si>
    <r>
      <t>Normalized Linear Stiffness</t>
    </r>
    <r>
      <rPr>
        <vertAlign val="superscript"/>
        <sz val="11"/>
        <color theme="1"/>
        <rFont val="Calibri"/>
        <family val="2"/>
        <scheme val="minor"/>
      </rPr>
      <t>b</t>
    </r>
  </si>
  <si>
    <r>
      <rPr>
        <vertAlign val="super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Linear Stiffness per Screw [kip/in] or per Inch of Glue [kip/in/in]</t>
    </r>
  </si>
  <si>
    <t>Shaded cells mean that these values were not used in the average</t>
  </si>
  <si>
    <t>Test Description</t>
  </si>
  <si>
    <t>Crosswise Board</t>
  </si>
  <si>
    <t>Test 1 Re-done</t>
  </si>
  <si>
    <t>Normal CLT</t>
  </si>
  <si>
    <t>Slits</t>
  </si>
  <si>
    <r>
      <t>ASSY Screws at 45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                </t>
    </r>
  </si>
  <si>
    <r>
      <t>ASSY Screws at 45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                             Group Test</t>
    </r>
  </si>
  <si>
    <r>
      <t>Large ASSY Screws at 30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                </t>
    </r>
  </si>
  <si>
    <r>
      <t>SFS Intec Screws at 45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        </t>
    </r>
  </si>
  <si>
    <r>
      <t>SFS Intec Screws at 30</t>
    </r>
    <r>
      <rPr>
        <vertAlign val="superscript"/>
        <sz val="11"/>
        <color theme="1"/>
        <rFont val="Calibri"/>
        <family val="2"/>
        <scheme val="minor"/>
      </rPr>
      <t xml:space="preserve">o </t>
    </r>
    <r>
      <rPr>
        <sz val="11"/>
        <color theme="1"/>
        <rFont val="Calibri"/>
        <family val="2"/>
        <scheme val="minor"/>
      </rPr>
      <t xml:space="preserve">       </t>
    </r>
  </si>
  <si>
    <r>
      <t>SFS Intec Screws at 90</t>
    </r>
    <r>
      <rPr>
        <vertAlign val="superscript"/>
        <sz val="11"/>
        <color theme="1"/>
        <rFont val="Calibri"/>
        <family val="2"/>
        <scheme val="minor"/>
      </rPr>
      <t xml:space="preserve">o           </t>
    </r>
  </si>
  <si>
    <t>MF 1/2" Notch</t>
  </si>
  <si>
    <t>MF 1" Notch</t>
  </si>
  <si>
    <t>2x6 Spreader</t>
  </si>
  <si>
    <t xml:space="preserve">2x8 Spreader </t>
  </si>
  <si>
    <t>Screw and Glue</t>
  </si>
  <si>
    <t>HBV with No Gap</t>
  </si>
  <si>
    <t>EPI 1/2" Notch</t>
  </si>
  <si>
    <t>HBV with Gap</t>
  </si>
  <si>
    <t>GFRP</t>
  </si>
  <si>
    <r>
      <t>SFS Intec Screws Membrane at 45</t>
    </r>
    <r>
      <rPr>
        <vertAlign val="superscript"/>
        <sz val="11"/>
        <color theme="1"/>
        <rFont val="Calibri"/>
        <family val="2"/>
        <scheme val="minor"/>
      </rPr>
      <t>o</t>
    </r>
  </si>
  <si>
    <r>
      <t>ASSY Screw Membrane at 30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with #2/#3</t>
    </r>
  </si>
  <si>
    <t>EPI 1/2" Notch with #2/#3</t>
  </si>
  <si>
    <t>MF Pressed at 150 psi</t>
  </si>
  <si>
    <t>EPI Flat Bond using Screw Pressure with #2/#3</t>
  </si>
  <si>
    <t>Test 1</t>
  </si>
  <si>
    <t>Test 1 Redo</t>
  </si>
  <si>
    <t>Test 2</t>
  </si>
  <si>
    <t>Test 2 Redo</t>
  </si>
  <si>
    <t>Test 3</t>
  </si>
  <si>
    <t>Test 4</t>
  </si>
  <si>
    <t>Test 5</t>
  </si>
  <si>
    <t>Test 6</t>
  </si>
  <si>
    <t>Test 7</t>
  </si>
  <si>
    <t>Test 8</t>
  </si>
  <si>
    <t xml:space="preserve">Test 9a </t>
  </si>
  <si>
    <t xml:space="preserve">Test 9b </t>
  </si>
  <si>
    <t xml:space="preserve">Test 10a </t>
  </si>
  <si>
    <t xml:space="preserve">Test 10b </t>
  </si>
  <si>
    <t>Test 11</t>
  </si>
  <si>
    <t>Test 12</t>
  </si>
  <si>
    <t>Test 13</t>
  </si>
  <si>
    <t>Test 14</t>
  </si>
  <si>
    <t>Test 15</t>
  </si>
  <si>
    <t>Test 16</t>
  </si>
  <si>
    <t>Test 17</t>
  </si>
  <si>
    <t>Test 18</t>
  </si>
  <si>
    <t>Test 19</t>
  </si>
  <si>
    <t>Test 20</t>
  </si>
  <si>
    <t>Test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</si>
</sst>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" fontId="0" fillId="0" borderId="12" xfId="0" applyNumberFormat="1" applyBorder="1"/>
    <xf numFmtId="16" fontId="0" fillId="0" borderId="13" xfId="0" applyNumberFormat="1" applyBorder="1"/>
    <xf numFmtId="16" fontId="0" fillId="0" borderId="14" xfId="0" applyNumberFormat="1" applyBorder="1"/>
    <xf numFmtId="16" fontId="0" fillId="0" borderId="1" xfId="0" applyNumberFormat="1" applyBorder="1"/>
    <xf numFmtId="16" fontId="0" fillId="0" borderId="15" xfId="0" applyNumberFormat="1" applyBorder="1"/>
    <xf numFmtId="16" fontId="0" fillId="0" borderId="1" xfId="0" applyNumberFormat="1" applyFill="1" applyBorder="1"/>
    <xf numFmtId="16" fontId="0" fillId="0" borderId="15" xfId="0" applyNumberFormat="1" applyFill="1" applyBorder="1"/>
    <xf numFmtId="16" fontId="0" fillId="0" borderId="13" xfId="0" applyNumberFormat="1" applyFill="1" applyBorder="1"/>
    <xf numFmtId="16" fontId="0" fillId="0" borderId="14" xfId="0" applyNumberFormat="1" applyFill="1" applyBorder="1"/>
    <xf numFmtId="2" fontId="0" fillId="0" borderId="6" xfId="0" applyNumberFormat="1" applyBorder="1"/>
    <xf numFmtId="0" fontId="0" fillId="0" borderId="4" xfId="0" applyBorder="1"/>
    <xf numFmtId="0" fontId="0" fillId="0" borderId="19" xfId="0" applyBorder="1"/>
    <xf numFmtId="0" fontId="0" fillId="0" borderId="20" xfId="0" applyBorder="1"/>
    <xf numFmtId="16" fontId="0" fillId="0" borderId="12" xfId="0" applyNumberFormat="1" applyFill="1" applyBorder="1"/>
    <xf numFmtId="0" fontId="0" fillId="0" borderId="21" xfId="0" applyBorder="1"/>
    <xf numFmtId="0" fontId="0" fillId="0" borderId="22" xfId="0" applyBorder="1"/>
    <xf numFmtId="16" fontId="0" fillId="0" borderId="23" xfId="0" applyNumberFormat="1" applyFill="1" applyBorder="1"/>
    <xf numFmtId="0" fontId="0" fillId="0" borderId="24" xfId="0" applyBorder="1"/>
    <xf numFmtId="0" fontId="0" fillId="0" borderId="25" xfId="0" applyBorder="1"/>
    <xf numFmtId="16" fontId="0" fillId="0" borderId="23" xfId="0" applyNumberFormat="1" applyBorder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6" xfId="0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/>
    <xf numFmtId="16" fontId="0" fillId="0" borderId="31" xfId="0" applyNumberFormat="1" applyFill="1" applyBorder="1"/>
    <xf numFmtId="0" fontId="0" fillId="0" borderId="30" xfId="0" applyBorder="1" applyAlignment="1">
      <alignment vertical="center" wrapText="1"/>
    </xf>
    <xf numFmtId="20" fontId="0" fillId="0" borderId="13" xfId="0" applyNumberFormat="1" applyBorder="1"/>
    <xf numFmtId="0" fontId="0" fillId="0" borderId="13" xfId="0" quotePrefix="1" applyBorder="1" applyAlignment="1">
      <alignment horizontal="right"/>
    </xf>
    <xf numFmtId="2" fontId="0" fillId="0" borderId="5" xfId="0" applyNumberFormat="1" applyBorder="1"/>
    <xf numFmtId="1" fontId="0" fillId="0" borderId="5" xfId="0" applyNumberFormat="1" applyBorder="1"/>
    <xf numFmtId="1" fontId="0" fillId="0" borderId="6" xfId="0" applyNumberFormat="1" applyBorder="1"/>
    <xf numFmtId="2" fontId="0" fillId="0" borderId="3" xfId="0" applyNumberFormat="1" applyBorder="1"/>
    <xf numFmtId="1" fontId="0" fillId="0" borderId="3" xfId="0" applyNumberFormat="1" applyBorder="1"/>
    <xf numFmtId="0" fontId="0" fillId="0" borderId="2" xfId="0" applyBorder="1" applyAlignment="1">
      <alignment horizontal="center"/>
    </xf>
    <xf numFmtId="1" fontId="0" fillId="0" borderId="4" xfId="0" applyNumberFormat="1" applyBorder="1"/>
    <xf numFmtId="1" fontId="0" fillId="0" borderId="2" xfId="0" applyNumberFormat="1" applyBorder="1"/>
    <xf numFmtId="1" fontId="0" fillId="0" borderId="4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2" fontId="0" fillId="0" borderId="2" xfId="0" applyNumberFormat="1" applyBorder="1"/>
    <xf numFmtId="2" fontId="0" fillId="0" borderId="21" xfId="0" applyNumberFormat="1" applyBorder="1"/>
    <xf numFmtId="2" fontId="0" fillId="0" borderId="24" xfId="0" applyNumberFormat="1" applyBorder="1"/>
    <xf numFmtId="2" fontId="0" fillId="0" borderId="4" xfId="0" applyNumberFormat="1" applyBorder="1"/>
    <xf numFmtId="2" fontId="0" fillId="0" borderId="4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19" xfId="0" applyNumberFormat="1" applyBorder="1"/>
    <xf numFmtId="2" fontId="0" fillId="0" borderId="19" xfId="0" applyNumberFormat="1" applyBorder="1"/>
    <xf numFmtId="2" fontId="0" fillId="0" borderId="20" xfId="0" applyNumberFormat="1" applyBorder="1"/>
    <xf numFmtId="20" fontId="0" fillId="0" borderId="0" xfId="0" applyNumberFormat="1"/>
    <xf numFmtId="20" fontId="0" fillId="0" borderId="15" xfId="0" applyNumberFormat="1" applyBorder="1"/>
    <xf numFmtId="0" fontId="0" fillId="0" borderId="1" xfId="0" applyFill="1" applyBorder="1" applyAlignment="1">
      <alignment horizontal="center" vertical="center" wrapText="1"/>
    </xf>
    <xf numFmtId="20" fontId="0" fillId="0" borderId="14" xfId="0" applyNumberFormat="1" applyBorder="1"/>
    <xf numFmtId="0" fontId="0" fillId="0" borderId="1" xfId="0" applyBorder="1"/>
    <xf numFmtId="0" fontId="0" fillId="0" borderId="14" xfId="0" applyBorder="1"/>
    <xf numFmtId="0" fontId="0" fillId="0" borderId="14" xfId="0" quotePrefix="1" applyBorder="1" applyAlignment="1">
      <alignment horizontal="right"/>
    </xf>
    <xf numFmtId="20" fontId="0" fillId="0" borderId="13" xfId="0" quotePrefix="1" applyNumberFormat="1" applyBorder="1" applyAlignment="1">
      <alignment horizontal="right"/>
    </xf>
    <xf numFmtId="1" fontId="0" fillId="2" borderId="5" xfId="0" applyNumberFormat="1" applyFill="1" applyBorder="1"/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4" xfId="0" applyBorder="1" applyAlignment="1">
      <alignment horizontal="right"/>
    </xf>
    <xf numFmtId="2" fontId="0" fillId="0" borderId="5" xfId="0" applyNumberFormat="1" applyBorder="1" applyAlignment="1">
      <alignment horizontal="right"/>
    </xf>
    <xf numFmtId="20" fontId="0" fillId="0" borderId="14" xfId="0" quotePrefix="1" applyNumberFormat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6" fontId="0" fillId="0" borderId="0" xfId="0" applyNumberFormat="1" applyFill="1" applyBorder="1"/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0"/>
  <sheetViews>
    <sheetView tabSelected="1" zoomScale="80" zoomScaleNormal="80" workbookViewId="0">
      <selection activeCell="D20" sqref="D20"/>
    </sheetView>
  </sheetViews>
  <sheetFormatPr defaultRowHeight="15" x14ac:dyDescent="0.25"/>
  <cols>
    <col min="1" max="1" width="15.5703125" customWidth="1"/>
    <col min="2" max="2" width="25.28515625" customWidth="1"/>
    <col min="3" max="3" width="11.28515625" customWidth="1"/>
    <col min="4" max="4" width="13.5703125" customWidth="1"/>
    <col min="5" max="5" width="12.28515625" customWidth="1"/>
    <col min="6" max="6" width="12.85546875" customWidth="1"/>
    <col min="7" max="7" width="11.85546875" customWidth="1"/>
    <col min="8" max="8" width="13.5703125" customWidth="1"/>
    <col min="9" max="9" width="35.7109375" customWidth="1"/>
    <col min="10" max="10" width="113.85546875" customWidth="1"/>
    <col min="11" max="11" width="18.140625" bestFit="1" customWidth="1"/>
  </cols>
  <sheetData>
    <row r="1" spans="1:11" ht="47.25" customHeight="1" thickBot="1" x14ac:dyDescent="0.3">
      <c r="A1" s="31" t="s">
        <v>0</v>
      </c>
      <c r="B1" s="32" t="s">
        <v>192</v>
      </c>
      <c r="C1" s="29" t="s">
        <v>40</v>
      </c>
      <c r="D1" s="29" t="s">
        <v>187</v>
      </c>
      <c r="E1" s="29" t="s">
        <v>41</v>
      </c>
      <c r="F1" s="29" t="s">
        <v>42</v>
      </c>
      <c r="G1" s="29" t="s">
        <v>39</v>
      </c>
      <c r="H1" s="29" t="s">
        <v>189</v>
      </c>
      <c r="I1" s="33" t="s">
        <v>43</v>
      </c>
      <c r="J1" s="30" t="s">
        <v>84</v>
      </c>
      <c r="K1" s="65" t="s">
        <v>45</v>
      </c>
    </row>
    <row r="2" spans="1:11" x14ac:dyDescent="0.25">
      <c r="A2" s="9" t="s">
        <v>1</v>
      </c>
      <c r="B2" s="81" t="s">
        <v>195</v>
      </c>
      <c r="C2" s="43">
        <v>59.09</v>
      </c>
      <c r="D2" s="44">
        <f>C2/(22*2.5*2)*1000</f>
        <v>537.18181818181824</v>
      </c>
      <c r="E2" s="3">
        <v>7570</v>
      </c>
      <c r="F2" s="19">
        <v>5716</v>
      </c>
      <c r="G2" s="56">
        <v>34.76</v>
      </c>
      <c r="H2" s="50">
        <f>E2/(2*22)</f>
        <v>172.04545454545453</v>
      </c>
      <c r="I2" s="34" t="s">
        <v>74</v>
      </c>
      <c r="J2" s="5" t="s">
        <v>80</v>
      </c>
      <c r="K2" s="64">
        <v>0.1875</v>
      </c>
    </row>
    <row r="3" spans="1:11" x14ac:dyDescent="0.25">
      <c r="A3" s="10" t="s">
        <v>2</v>
      </c>
      <c r="B3" s="82"/>
      <c r="C3" s="53">
        <v>52.66</v>
      </c>
      <c r="D3" s="44">
        <f>C3/(22*2.5*2)*1000</f>
        <v>478.72727272727275</v>
      </c>
      <c r="E3" s="1">
        <v>9595</v>
      </c>
      <c r="F3" s="1">
        <v>7796</v>
      </c>
      <c r="G3" s="53">
        <v>37.82</v>
      </c>
      <c r="H3" s="50">
        <f>E3/(2*22)</f>
        <v>218.06818181818181</v>
      </c>
      <c r="I3" s="48" t="s">
        <v>74</v>
      </c>
      <c r="J3" s="6" t="s">
        <v>80</v>
      </c>
      <c r="K3" s="41">
        <v>0.18263888888888891</v>
      </c>
    </row>
    <row r="4" spans="1:11" x14ac:dyDescent="0.25">
      <c r="A4" s="10" t="s">
        <v>3</v>
      </c>
      <c r="B4" s="82"/>
      <c r="C4" s="53">
        <v>59.2</v>
      </c>
      <c r="D4" s="44">
        <f>C4/(22*2.5*2)*1000</f>
        <v>538.18181818181824</v>
      </c>
      <c r="E4" s="1">
        <v>5500</v>
      </c>
      <c r="F4" s="1">
        <v>5113</v>
      </c>
      <c r="G4" s="53">
        <v>59.96</v>
      </c>
      <c r="H4" s="50">
        <f>E4/(2*22)</f>
        <v>125</v>
      </c>
      <c r="I4" s="48" t="s">
        <v>66</v>
      </c>
      <c r="J4" s="6" t="s">
        <v>81</v>
      </c>
      <c r="K4" s="41">
        <v>2.9166666666666664E-2</v>
      </c>
    </row>
    <row r="5" spans="1:11" ht="15.75" thickBot="1" x14ac:dyDescent="0.3">
      <c r="A5" s="11" t="s">
        <v>4</v>
      </c>
      <c r="B5" s="83"/>
      <c r="C5" s="46">
        <v>54.58</v>
      </c>
      <c r="D5" s="44">
        <f>C5/(22*2.5*2)*1000</f>
        <v>496.18181818181819</v>
      </c>
      <c r="E5" s="3">
        <v>7153</v>
      </c>
      <c r="F5" s="19">
        <v>4427</v>
      </c>
      <c r="G5" s="56">
        <v>30.63</v>
      </c>
      <c r="H5" s="49">
        <f>E5/(2*22)</f>
        <v>162.56818181818181</v>
      </c>
      <c r="I5" s="34" t="s">
        <v>66</v>
      </c>
      <c r="J5" s="7" t="s">
        <v>82</v>
      </c>
      <c r="K5" s="66">
        <v>0.16805555555555554</v>
      </c>
    </row>
    <row r="6" spans="1:11" ht="15.75" thickBot="1" x14ac:dyDescent="0.3">
      <c r="A6" s="12" t="s">
        <v>217</v>
      </c>
      <c r="B6" s="8"/>
      <c r="C6" s="18">
        <f t="shared" ref="C6:H6" si="0">AVERAGE(C2:C5)</f>
        <v>56.382499999999993</v>
      </c>
      <c r="D6" s="45">
        <f t="shared" si="0"/>
        <v>512.56818181818187</v>
      </c>
      <c r="E6" s="45">
        <f t="shared" si="0"/>
        <v>7454.5</v>
      </c>
      <c r="F6" s="45">
        <f t="shared" si="0"/>
        <v>5763</v>
      </c>
      <c r="G6" s="45">
        <f t="shared" si="0"/>
        <v>40.792499999999997</v>
      </c>
      <c r="H6" s="45">
        <f t="shared" si="0"/>
        <v>169.42045454545456</v>
      </c>
      <c r="I6" s="35"/>
      <c r="J6" s="4"/>
      <c r="K6" s="67"/>
    </row>
    <row r="7" spans="1:11" x14ac:dyDescent="0.25">
      <c r="A7" s="9" t="s">
        <v>31</v>
      </c>
      <c r="B7" s="81" t="s">
        <v>194</v>
      </c>
      <c r="C7" s="54">
        <v>85.66</v>
      </c>
      <c r="D7" s="44">
        <f>C7/(22*2.5*2)*1000</f>
        <v>778.72727272727275</v>
      </c>
      <c r="E7" s="23">
        <v>6015</v>
      </c>
      <c r="F7" s="20">
        <v>4182</v>
      </c>
      <c r="G7" s="61">
        <v>49.03</v>
      </c>
      <c r="H7" s="60">
        <f>E7/(22*2)</f>
        <v>136.70454545454547</v>
      </c>
      <c r="I7" s="36" t="s">
        <v>83</v>
      </c>
      <c r="J7" s="24" t="s">
        <v>91</v>
      </c>
      <c r="K7" s="64">
        <v>0.25486111111111109</v>
      </c>
    </row>
    <row r="8" spans="1:11" x14ac:dyDescent="0.25">
      <c r="A8" s="10" t="s">
        <v>32</v>
      </c>
      <c r="B8" s="82"/>
      <c r="C8" s="53">
        <v>67.97</v>
      </c>
      <c r="D8" s="44">
        <f>C8/(22*2.5*2)*1000</f>
        <v>617.90909090909088</v>
      </c>
      <c r="E8" s="1">
        <v>6869</v>
      </c>
      <c r="F8" s="1">
        <v>4518</v>
      </c>
      <c r="G8" s="53">
        <v>48.96</v>
      </c>
      <c r="H8" s="50">
        <f>E8/(22*2)</f>
        <v>156.11363636363637</v>
      </c>
      <c r="I8" s="48" t="s">
        <v>73</v>
      </c>
      <c r="J8" s="6" t="s">
        <v>86</v>
      </c>
      <c r="K8" s="41">
        <v>0.21388888888888891</v>
      </c>
    </row>
    <row r="9" spans="1:11" x14ac:dyDescent="0.25">
      <c r="A9" s="10" t="s">
        <v>33</v>
      </c>
      <c r="B9" s="82"/>
      <c r="C9" s="53">
        <v>69.67</v>
      </c>
      <c r="D9" s="44">
        <f>C9/(22*2.5*2)*1000</f>
        <v>633.36363636363637</v>
      </c>
      <c r="E9" s="1">
        <v>5658</v>
      </c>
      <c r="F9" s="1">
        <v>3909</v>
      </c>
      <c r="G9" s="53">
        <v>40.08</v>
      </c>
      <c r="H9" s="50">
        <f>E9/(22*2)</f>
        <v>128.59090909090909</v>
      </c>
      <c r="I9" s="48" t="s">
        <v>69</v>
      </c>
      <c r="J9" s="6" t="s">
        <v>85</v>
      </c>
      <c r="K9" s="41">
        <v>0.32013888888888892</v>
      </c>
    </row>
    <row r="10" spans="1:11" ht="15.75" thickBot="1" x14ac:dyDescent="0.3">
      <c r="A10" s="28" t="s">
        <v>34</v>
      </c>
      <c r="B10" s="83"/>
      <c r="C10" s="55">
        <v>65.87</v>
      </c>
      <c r="D10" s="44">
        <f>C10/(22*2.5*2)*1000</f>
        <v>598.81818181818176</v>
      </c>
      <c r="E10" s="26">
        <v>5743</v>
      </c>
      <c r="F10" s="21">
        <v>3259</v>
      </c>
      <c r="G10" s="62">
        <v>47.05</v>
      </c>
      <c r="H10" s="50">
        <f>E10/(22*2)</f>
        <v>130.52272727272728</v>
      </c>
      <c r="I10" s="37" t="s">
        <v>66</v>
      </c>
      <c r="J10" s="27" t="s">
        <v>87</v>
      </c>
      <c r="K10" s="66">
        <v>0.20833333333333334</v>
      </c>
    </row>
    <row r="11" spans="1:11" ht="15.75" thickBot="1" x14ac:dyDescent="0.3">
      <c r="A11" s="12" t="s">
        <v>218</v>
      </c>
      <c r="B11" s="8"/>
      <c r="C11" s="18">
        <f t="shared" ref="C11:H11" si="1">AVERAGE(C7:C10)</f>
        <v>72.292500000000004</v>
      </c>
      <c r="D11" s="45">
        <f t="shared" si="1"/>
        <v>657.2045454545455</v>
      </c>
      <c r="E11" s="45">
        <f t="shared" si="1"/>
        <v>6071.25</v>
      </c>
      <c r="F11" s="45">
        <f t="shared" si="1"/>
        <v>3967</v>
      </c>
      <c r="G11" s="45">
        <f t="shared" si="1"/>
        <v>46.28</v>
      </c>
      <c r="H11" s="45">
        <f t="shared" si="1"/>
        <v>137.98295454545456</v>
      </c>
      <c r="I11" s="35"/>
      <c r="J11" s="4"/>
      <c r="K11" s="67"/>
    </row>
    <row r="12" spans="1:11" x14ac:dyDescent="0.25">
      <c r="A12" s="13" t="s">
        <v>5</v>
      </c>
      <c r="B12" s="81" t="s">
        <v>193</v>
      </c>
      <c r="C12" s="79">
        <v>50.17</v>
      </c>
      <c r="D12" s="71">
        <f>C12/(22*2.5*2)*1000</f>
        <v>456.09090909090912</v>
      </c>
      <c r="E12" s="75" t="s">
        <v>48</v>
      </c>
      <c r="F12" s="76" t="s">
        <v>48</v>
      </c>
      <c r="G12" s="57" t="s">
        <v>48</v>
      </c>
      <c r="H12" s="57" t="s">
        <v>48</v>
      </c>
      <c r="I12" s="34" t="s">
        <v>74</v>
      </c>
      <c r="J12" s="5" t="s">
        <v>79</v>
      </c>
      <c r="K12" s="64">
        <v>0.15833333333333333</v>
      </c>
    </row>
    <row r="13" spans="1:11" x14ac:dyDescent="0.25">
      <c r="A13" s="10" t="s">
        <v>6</v>
      </c>
      <c r="B13" s="82"/>
      <c r="C13" s="53">
        <v>64.5</v>
      </c>
      <c r="D13" s="44">
        <f>C13/(22*2.5*2)*1000</f>
        <v>586.36363636363626</v>
      </c>
      <c r="E13" s="1">
        <v>5508</v>
      </c>
      <c r="F13" s="1">
        <v>1775</v>
      </c>
      <c r="G13" s="53">
        <v>43.87</v>
      </c>
      <c r="H13" s="50">
        <f>E13/(22*2)</f>
        <v>125.18181818181819</v>
      </c>
      <c r="I13" s="48" t="s">
        <v>66</v>
      </c>
      <c r="J13" s="6" t="s">
        <v>78</v>
      </c>
      <c r="K13" s="41">
        <v>0.21875</v>
      </c>
    </row>
    <row r="14" spans="1:11" x14ac:dyDescent="0.25">
      <c r="A14" s="10" t="s">
        <v>7</v>
      </c>
      <c r="B14" s="82"/>
      <c r="C14" s="53">
        <v>57.26</v>
      </c>
      <c r="D14" s="44">
        <f>C14/(22*2.5*2)*1000</f>
        <v>520.5454545454545</v>
      </c>
      <c r="E14" s="1">
        <v>4239</v>
      </c>
      <c r="F14" s="1">
        <v>999</v>
      </c>
      <c r="G14" s="53">
        <v>47.47</v>
      </c>
      <c r="H14" s="50">
        <f>E14/(22*2)</f>
        <v>96.340909090909093</v>
      </c>
      <c r="I14" s="48" t="s">
        <v>73</v>
      </c>
      <c r="J14" s="6" t="s">
        <v>78</v>
      </c>
      <c r="K14" s="41">
        <v>0.22708333333333333</v>
      </c>
    </row>
    <row r="15" spans="1:11" ht="15.75" thickBot="1" x14ac:dyDescent="0.3">
      <c r="A15" s="11" t="s">
        <v>8</v>
      </c>
      <c r="B15" s="83"/>
      <c r="C15" s="46">
        <v>57.03</v>
      </c>
      <c r="D15" s="44">
        <f>C15/(22*2.5*2)*1000</f>
        <v>518.4545454545455</v>
      </c>
      <c r="E15" s="2">
        <v>3850</v>
      </c>
      <c r="F15" s="19">
        <v>871</v>
      </c>
      <c r="G15" s="56">
        <v>46.75</v>
      </c>
      <c r="H15" s="49">
        <f>E15/(22*2)</f>
        <v>87.5</v>
      </c>
      <c r="I15" s="34" t="s">
        <v>73</v>
      </c>
      <c r="J15" s="7" t="s">
        <v>77</v>
      </c>
      <c r="K15" s="66">
        <v>0.20486111111111113</v>
      </c>
    </row>
    <row r="16" spans="1:11" ht="15.75" thickBot="1" x14ac:dyDescent="0.3">
      <c r="A16" s="14" t="s">
        <v>219</v>
      </c>
      <c r="B16" s="8"/>
      <c r="C16" s="18">
        <f>AVERAGE(C13:C15)</f>
        <v>59.596666666666664</v>
      </c>
      <c r="D16" s="45">
        <f>AVERAGE(D13:D15)</f>
        <v>541.78787878787875</v>
      </c>
      <c r="E16" s="45">
        <f>AVERAGE(E12:E15)</f>
        <v>4532.333333333333</v>
      </c>
      <c r="F16" s="45">
        <f>AVERAGE(F12:F15)</f>
        <v>1215</v>
      </c>
      <c r="G16" s="18">
        <f>AVERAGE(G12:G15)</f>
        <v>46.03</v>
      </c>
      <c r="H16" s="45">
        <f>AVERAGE(H12:H15)</f>
        <v>103.00757575757575</v>
      </c>
      <c r="I16" s="35"/>
      <c r="J16" s="4" t="s">
        <v>76</v>
      </c>
      <c r="K16" s="67"/>
    </row>
    <row r="17" spans="1:11" x14ac:dyDescent="0.25">
      <c r="A17" s="22" t="s">
        <v>35</v>
      </c>
      <c r="B17" s="81" t="s">
        <v>196</v>
      </c>
      <c r="C17" s="54">
        <v>34.08</v>
      </c>
      <c r="D17" s="44">
        <f>C17/(22*2.5*2)*1000</f>
        <v>309.81818181818181</v>
      </c>
      <c r="E17" s="23">
        <v>2766</v>
      </c>
      <c r="F17" s="20">
        <v>1513</v>
      </c>
      <c r="G17" s="61">
        <v>19.53</v>
      </c>
      <c r="H17" s="60">
        <f>E17/(22*2)</f>
        <v>62.863636363636367</v>
      </c>
      <c r="I17" s="36" t="s">
        <v>66</v>
      </c>
      <c r="J17" s="24" t="s">
        <v>88</v>
      </c>
      <c r="K17" s="64">
        <v>0.14444444444444446</v>
      </c>
    </row>
    <row r="18" spans="1:11" x14ac:dyDescent="0.25">
      <c r="A18" s="16" t="s">
        <v>36</v>
      </c>
      <c r="B18" s="82"/>
      <c r="C18" s="53">
        <v>28.72</v>
      </c>
      <c r="D18" s="44">
        <f>C18/(22*2.5*2)*1000</f>
        <v>261.09090909090912</v>
      </c>
      <c r="E18" s="1">
        <v>2638</v>
      </c>
      <c r="F18" s="1">
        <v>1542</v>
      </c>
      <c r="G18" s="53">
        <v>16.7</v>
      </c>
      <c r="H18" s="50">
        <f>E18/(22*2)</f>
        <v>59.954545454545453</v>
      </c>
      <c r="I18" s="48" t="s">
        <v>89</v>
      </c>
      <c r="J18" s="6" t="s">
        <v>90</v>
      </c>
      <c r="K18" s="41">
        <v>0.17777777777777778</v>
      </c>
    </row>
    <row r="19" spans="1:11" x14ac:dyDescent="0.25">
      <c r="A19" s="16" t="s">
        <v>37</v>
      </c>
      <c r="B19" s="82"/>
      <c r="C19" s="53">
        <v>35.58</v>
      </c>
      <c r="D19" s="44">
        <f>C19/(22*2.5*2)*1000</f>
        <v>323.45454545454544</v>
      </c>
      <c r="E19" s="1">
        <v>2413</v>
      </c>
      <c r="F19" s="1">
        <v>1170</v>
      </c>
      <c r="G19" s="53">
        <v>23.85</v>
      </c>
      <c r="H19" s="50">
        <f>E19/(22*2)</f>
        <v>54.840909090909093</v>
      </c>
      <c r="I19" s="48" t="s">
        <v>89</v>
      </c>
      <c r="J19" s="6" t="s">
        <v>92</v>
      </c>
      <c r="K19" s="41">
        <v>0.16319444444444445</v>
      </c>
    </row>
    <row r="20" spans="1:11" ht="15.75" thickBot="1" x14ac:dyDescent="0.3">
      <c r="A20" s="25" t="s">
        <v>38</v>
      </c>
      <c r="B20" s="83"/>
      <c r="C20" s="55">
        <v>39.869999999999997</v>
      </c>
      <c r="D20" s="44">
        <f>C20/(22*2.5*2)*1000</f>
        <v>362.45454545454544</v>
      </c>
      <c r="E20" s="26">
        <v>2700</v>
      </c>
      <c r="F20" s="21">
        <v>1159</v>
      </c>
      <c r="G20" s="62">
        <v>26.13</v>
      </c>
      <c r="H20" s="49">
        <f>E20/(22*2)</f>
        <v>61.363636363636367</v>
      </c>
      <c r="I20" s="37" t="s">
        <v>89</v>
      </c>
      <c r="J20" s="27" t="s">
        <v>93</v>
      </c>
      <c r="K20" s="66">
        <v>0.15069444444444444</v>
      </c>
    </row>
    <row r="21" spans="1:11" ht="15.75" thickBot="1" x14ac:dyDescent="0.3">
      <c r="A21" s="14" t="s">
        <v>220</v>
      </c>
      <c r="B21" s="8"/>
      <c r="C21" s="18">
        <f t="shared" ref="C21:H21" si="2">AVERAGE(C17:C20)</f>
        <v>34.5625</v>
      </c>
      <c r="D21" s="45">
        <f t="shared" si="2"/>
        <v>314.2045454545455</v>
      </c>
      <c r="E21" s="45">
        <f t="shared" si="2"/>
        <v>2629.25</v>
      </c>
      <c r="F21" s="45">
        <f t="shared" si="2"/>
        <v>1346</v>
      </c>
      <c r="G21" s="18">
        <f t="shared" si="2"/>
        <v>21.552500000000002</v>
      </c>
      <c r="H21" s="45">
        <f t="shared" si="2"/>
        <v>59.75568181818182</v>
      </c>
      <c r="I21" s="35"/>
      <c r="J21" s="4"/>
      <c r="K21" s="67"/>
    </row>
    <row r="22" spans="1:11" x14ac:dyDescent="0.25">
      <c r="A22" s="15" t="s">
        <v>9</v>
      </c>
      <c r="B22" s="81" t="s">
        <v>197</v>
      </c>
      <c r="C22" s="43">
        <v>19.89</v>
      </c>
      <c r="D22" s="43">
        <f>C22/4</f>
        <v>4.9725000000000001</v>
      </c>
      <c r="E22" s="44">
        <v>442</v>
      </c>
      <c r="F22" s="49">
        <v>230</v>
      </c>
      <c r="G22" s="56">
        <v>14.06</v>
      </c>
      <c r="H22" s="49">
        <f>E22/4</f>
        <v>110.5</v>
      </c>
      <c r="I22" s="34" t="s">
        <v>65</v>
      </c>
      <c r="J22" s="5"/>
      <c r="K22" s="64">
        <v>0.1673611111111111</v>
      </c>
    </row>
    <row r="23" spans="1:11" x14ac:dyDescent="0.25">
      <c r="A23" s="16" t="s">
        <v>10</v>
      </c>
      <c r="B23" s="82"/>
      <c r="C23" s="53">
        <v>19.8</v>
      </c>
      <c r="D23" s="43">
        <f>C23/4</f>
        <v>4.95</v>
      </c>
      <c r="E23" s="50">
        <v>368</v>
      </c>
      <c r="F23" s="50">
        <v>196</v>
      </c>
      <c r="G23" s="53">
        <v>14.22</v>
      </c>
      <c r="H23" s="50">
        <f>E23/4</f>
        <v>92</v>
      </c>
      <c r="I23" s="48" t="s">
        <v>65</v>
      </c>
      <c r="J23" s="6"/>
      <c r="K23" s="41">
        <v>0.14166666666666666</v>
      </c>
    </row>
    <row r="24" spans="1:11" x14ac:dyDescent="0.25">
      <c r="A24" s="16" t="s">
        <v>11</v>
      </c>
      <c r="B24" s="82"/>
      <c r="C24" s="53">
        <v>20.34</v>
      </c>
      <c r="D24" s="43">
        <f>C24/4</f>
        <v>5.085</v>
      </c>
      <c r="E24" s="50">
        <v>427</v>
      </c>
      <c r="F24" s="50">
        <v>142</v>
      </c>
      <c r="G24" s="53">
        <v>15.73</v>
      </c>
      <c r="H24" s="50">
        <f>E24/4</f>
        <v>106.75</v>
      </c>
      <c r="I24" s="48" t="s">
        <v>65</v>
      </c>
      <c r="J24" s="6" t="s">
        <v>94</v>
      </c>
      <c r="K24" s="41">
        <v>0.16874999999999998</v>
      </c>
    </row>
    <row r="25" spans="1:11" ht="15.75" thickBot="1" x14ac:dyDescent="0.3">
      <c r="A25" s="17" t="s">
        <v>12</v>
      </c>
      <c r="B25" s="83"/>
      <c r="C25" s="46"/>
      <c r="D25" s="43"/>
      <c r="E25" s="47"/>
      <c r="F25" s="49"/>
      <c r="G25" s="56"/>
      <c r="H25" s="49"/>
      <c r="I25" s="34"/>
      <c r="J25" s="7"/>
      <c r="K25" s="68"/>
    </row>
    <row r="26" spans="1:11" ht="15.75" thickBot="1" x14ac:dyDescent="0.3">
      <c r="A26" s="14" t="s">
        <v>221</v>
      </c>
      <c r="B26" s="8"/>
      <c r="C26" s="18">
        <f t="shared" ref="C26:H26" si="3">AVERAGE(C22:C25)</f>
        <v>20.010000000000002</v>
      </c>
      <c r="D26" s="18">
        <f t="shared" si="3"/>
        <v>5.0025000000000004</v>
      </c>
      <c r="E26" s="45">
        <f t="shared" si="3"/>
        <v>412.33333333333331</v>
      </c>
      <c r="F26" s="45">
        <f t="shared" si="3"/>
        <v>189.33333333333334</v>
      </c>
      <c r="G26" s="18">
        <f t="shared" si="3"/>
        <v>14.670000000000002</v>
      </c>
      <c r="H26" s="45">
        <f t="shared" si="3"/>
        <v>103.08333333333333</v>
      </c>
      <c r="I26" s="35"/>
      <c r="J26" s="4"/>
      <c r="K26" s="67"/>
    </row>
    <row r="27" spans="1:11" x14ac:dyDescent="0.25">
      <c r="A27" s="15" t="s">
        <v>13</v>
      </c>
      <c r="B27" s="81" t="s">
        <v>198</v>
      </c>
      <c r="C27" s="43">
        <v>40.479999999999997</v>
      </c>
      <c r="D27" s="43">
        <f>C27/8</f>
        <v>5.0599999999999996</v>
      </c>
      <c r="E27" s="44">
        <v>845</v>
      </c>
      <c r="F27" s="49">
        <v>304</v>
      </c>
      <c r="G27" s="56">
        <v>31.18</v>
      </c>
      <c r="H27" s="49">
        <f>E27/8</f>
        <v>105.625</v>
      </c>
      <c r="I27" s="34" t="s">
        <v>64</v>
      </c>
      <c r="J27" s="7" t="s">
        <v>75</v>
      </c>
      <c r="K27" s="64">
        <v>0.18333333333333335</v>
      </c>
    </row>
    <row r="28" spans="1:11" x14ac:dyDescent="0.25">
      <c r="A28" s="16" t="s">
        <v>14</v>
      </c>
      <c r="B28" s="82"/>
      <c r="C28" s="53">
        <v>40.9</v>
      </c>
      <c r="D28" s="43">
        <f>C28/8</f>
        <v>5.1124999999999998</v>
      </c>
      <c r="E28" s="50">
        <v>884</v>
      </c>
      <c r="F28" s="50">
        <v>319</v>
      </c>
      <c r="G28" s="53">
        <v>31.68</v>
      </c>
      <c r="H28" s="50">
        <f>E28/8</f>
        <v>110.5</v>
      </c>
      <c r="I28" s="48" t="s">
        <v>65</v>
      </c>
      <c r="J28" s="7" t="s">
        <v>95</v>
      </c>
      <c r="K28" s="41">
        <v>0.19375000000000001</v>
      </c>
    </row>
    <row r="29" spans="1:11" x14ac:dyDescent="0.25">
      <c r="A29" s="16" t="s">
        <v>15</v>
      </c>
      <c r="B29" s="82"/>
      <c r="C29" s="53">
        <v>39.71</v>
      </c>
      <c r="D29" s="43">
        <f>C29/8</f>
        <v>4.9637500000000001</v>
      </c>
      <c r="E29" s="50">
        <v>841</v>
      </c>
      <c r="F29" s="50">
        <v>408</v>
      </c>
      <c r="G29" s="53">
        <v>28.97</v>
      </c>
      <c r="H29" s="50">
        <f>E29/8</f>
        <v>105.125</v>
      </c>
      <c r="I29" s="48" t="s">
        <v>64</v>
      </c>
      <c r="J29" s="7" t="s">
        <v>75</v>
      </c>
      <c r="K29" s="41">
        <v>0.17083333333333331</v>
      </c>
    </row>
    <row r="30" spans="1:11" ht="15.75" thickBot="1" x14ac:dyDescent="0.3">
      <c r="A30" s="17" t="s">
        <v>16</v>
      </c>
      <c r="B30" s="83"/>
      <c r="C30" s="46"/>
      <c r="D30" s="46"/>
      <c r="E30" s="47"/>
      <c r="F30" s="49"/>
      <c r="G30" s="56"/>
      <c r="H30" s="49"/>
      <c r="I30" s="34"/>
      <c r="J30" s="7"/>
      <c r="K30" s="68"/>
    </row>
    <row r="31" spans="1:11" ht="15.75" thickBot="1" x14ac:dyDescent="0.3">
      <c r="A31" s="14" t="s">
        <v>222</v>
      </c>
      <c r="B31" s="8"/>
      <c r="C31" s="18">
        <f t="shared" ref="C31:H31" si="4">AVERAGE(C27:C30)</f>
        <v>40.363333333333337</v>
      </c>
      <c r="D31" s="18">
        <f t="shared" si="4"/>
        <v>5.0454166666666671</v>
      </c>
      <c r="E31" s="45">
        <f t="shared" si="4"/>
        <v>856.66666666666663</v>
      </c>
      <c r="F31" s="45">
        <f t="shared" si="4"/>
        <v>343.66666666666669</v>
      </c>
      <c r="G31" s="18">
        <f t="shared" si="4"/>
        <v>30.61</v>
      </c>
      <c r="H31" s="45">
        <f t="shared" si="4"/>
        <v>107.08333333333333</v>
      </c>
      <c r="I31" s="35"/>
      <c r="J31" s="4"/>
      <c r="K31" s="67"/>
    </row>
    <row r="32" spans="1:11" x14ac:dyDescent="0.25">
      <c r="A32" s="15" t="s">
        <v>17</v>
      </c>
      <c r="B32" s="81" t="s">
        <v>199</v>
      </c>
      <c r="C32" s="43">
        <v>36.49</v>
      </c>
      <c r="D32" s="43">
        <f>C32/4</f>
        <v>9.1225000000000005</v>
      </c>
      <c r="E32" s="44">
        <v>539</v>
      </c>
      <c r="F32" s="49">
        <v>141</v>
      </c>
      <c r="G32" s="56">
        <v>33.54</v>
      </c>
      <c r="H32" s="49">
        <f>E32/4</f>
        <v>134.75</v>
      </c>
      <c r="I32" s="34" t="s">
        <v>65</v>
      </c>
      <c r="J32" s="7" t="s">
        <v>99</v>
      </c>
      <c r="K32" s="64">
        <v>0.1875</v>
      </c>
    </row>
    <row r="33" spans="1:11" x14ac:dyDescent="0.25">
      <c r="A33" s="16" t="s">
        <v>18</v>
      </c>
      <c r="B33" s="82"/>
      <c r="C33" s="53">
        <v>35.479999999999997</v>
      </c>
      <c r="D33" s="43">
        <f>C33/4</f>
        <v>8.8699999999999992</v>
      </c>
      <c r="E33" s="50">
        <v>639</v>
      </c>
      <c r="F33" s="50">
        <v>276</v>
      </c>
      <c r="G33" s="53">
        <v>29.54</v>
      </c>
      <c r="H33" s="50">
        <f>E33/4</f>
        <v>159.75</v>
      </c>
      <c r="I33" s="48" t="s">
        <v>64</v>
      </c>
      <c r="J33" s="7" t="s">
        <v>98</v>
      </c>
      <c r="K33" s="42" t="s">
        <v>47</v>
      </c>
    </row>
    <row r="34" spans="1:11" x14ac:dyDescent="0.25">
      <c r="A34" s="16" t="s">
        <v>19</v>
      </c>
      <c r="B34" s="82"/>
      <c r="C34" s="53">
        <v>35.76</v>
      </c>
      <c r="D34" s="43">
        <f>C34/4</f>
        <v>8.94</v>
      </c>
      <c r="E34" s="50">
        <v>430</v>
      </c>
      <c r="F34" s="50">
        <v>218</v>
      </c>
      <c r="G34" s="53">
        <v>31.91</v>
      </c>
      <c r="H34" s="50">
        <f>E34/4</f>
        <v>107.5</v>
      </c>
      <c r="I34" s="48" t="s">
        <v>96</v>
      </c>
      <c r="J34" s="7" t="s">
        <v>97</v>
      </c>
      <c r="K34" s="41">
        <v>0.17291666666666669</v>
      </c>
    </row>
    <row r="35" spans="1:11" ht="15.75" thickBot="1" x14ac:dyDescent="0.3">
      <c r="A35" s="17" t="s">
        <v>20</v>
      </c>
      <c r="B35" s="83"/>
      <c r="C35" s="46"/>
      <c r="D35" s="46"/>
      <c r="E35" s="47"/>
      <c r="F35" s="49"/>
      <c r="G35" s="56"/>
      <c r="H35" s="49"/>
      <c r="I35" s="34"/>
      <c r="J35" s="7"/>
      <c r="K35" s="68"/>
    </row>
    <row r="36" spans="1:11" ht="15.75" thickBot="1" x14ac:dyDescent="0.3">
      <c r="A36" s="14" t="s">
        <v>223</v>
      </c>
      <c r="B36" s="8"/>
      <c r="C36" s="18">
        <f>AVERAGE(C32:C34)</f>
        <v>35.909999999999997</v>
      </c>
      <c r="D36" s="18">
        <f>AVERAGE(D32:D34)</f>
        <v>8.9774999999999991</v>
      </c>
      <c r="E36" s="45">
        <f>AVERAGE(E32:E34)</f>
        <v>536</v>
      </c>
      <c r="F36" s="45">
        <f>AVERAGE(F32:F34)</f>
        <v>211.66666666666666</v>
      </c>
      <c r="G36" s="18">
        <f>AVERAGE(G32:G34)</f>
        <v>31.66333333333333</v>
      </c>
      <c r="H36" s="45">
        <f>AVERAGE(H32:H35)</f>
        <v>134</v>
      </c>
      <c r="I36" s="35"/>
      <c r="J36" s="4" t="s">
        <v>100</v>
      </c>
      <c r="K36" s="67"/>
    </row>
    <row r="37" spans="1:11" x14ac:dyDescent="0.25">
      <c r="A37" s="15" t="s">
        <v>21</v>
      </c>
      <c r="B37" s="81" t="s">
        <v>200</v>
      </c>
      <c r="C37" s="43">
        <v>21.96</v>
      </c>
      <c r="D37" s="43">
        <f>C37/4</f>
        <v>5.49</v>
      </c>
      <c r="E37" s="44">
        <v>374</v>
      </c>
      <c r="F37" s="49">
        <v>129.30000000000001</v>
      </c>
      <c r="G37" s="56">
        <v>15.96</v>
      </c>
      <c r="H37" s="49">
        <f>E37/4</f>
        <v>93.5</v>
      </c>
      <c r="I37" s="34" t="s">
        <v>64</v>
      </c>
      <c r="J37" s="5" t="s">
        <v>101</v>
      </c>
      <c r="K37" s="64">
        <v>0.17152777777777775</v>
      </c>
    </row>
    <row r="38" spans="1:11" x14ac:dyDescent="0.25">
      <c r="A38" s="16" t="s">
        <v>22</v>
      </c>
      <c r="B38" s="82"/>
      <c r="C38" s="53">
        <v>23.12</v>
      </c>
      <c r="D38" s="43">
        <f>C38/4</f>
        <v>5.78</v>
      </c>
      <c r="E38" s="50">
        <v>336</v>
      </c>
      <c r="F38" s="50">
        <v>180.8</v>
      </c>
      <c r="G38" s="53">
        <v>17.12</v>
      </c>
      <c r="H38" s="50">
        <f>E38/4</f>
        <v>84</v>
      </c>
      <c r="I38" s="48" t="s">
        <v>96</v>
      </c>
      <c r="J38" s="6" t="s">
        <v>101</v>
      </c>
      <c r="K38" s="41">
        <v>0.15972222222222224</v>
      </c>
    </row>
    <row r="39" spans="1:11" ht="15.75" thickBot="1" x14ac:dyDescent="0.3">
      <c r="A39" s="16" t="s">
        <v>23</v>
      </c>
      <c r="B39" s="83"/>
      <c r="C39" s="53">
        <v>24</v>
      </c>
      <c r="D39" s="43">
        <f>C39/4</f>
        <v>6</v>
      </c>
      <c r="E39" s="50">
        <v>448</v>
      </c>
      <c r="F39" s="49">
        <v>201.5</v>
      </c>
      <c r="G39" s="56">
        <v>16.39</v>
      </c>
      <c r="H39" s="49">
        <f>E39/4</f>
        <v>112</v>
      </c>
      <c r="I39" s="34" t="s">
        <v>96</v>
      </c>
      <c r="J39" s="6" t="s">
        <v>102</v>
      </c>
      <c r="K39" s="66">
        <v>0.15416666666666667</v>
      </c>
    </row>
    <row r="40" spans="1:11" ht="15.75" thickBot="1" x14ac:dyDescent="0.3">
      <c r="A40" s="14" t="s">
        <v>224</v>
      </c>
      <c r="B40" s="8"/>
      <c r="C40" s="18">
        <f t="shared" ref="C40:H40" si="5">AVERAGE(C37:C39)</f>
        <v>23.026666666666667</v>
      </c>
      <c r="D40" s="18">
        <f t="shared" si="5"/>
        <v>5.7566666666666668</v>
      </c>
      <c r="E40" s="45">
        <f t="shared" si="5"/>
        <v>386</v>
      </c>
      <c r="F40" s="45">
        <f t="shared" si="5"/>
        <v>170.53333333333333</v>
      </c>
      <c r="G40" s="18">
        <f t="shared" si="5"/>
        <v>16.489999999999998</v>
      </c>
      <c r="H40" s="45">
        <f t="shared" si="5"/>
        <v>96.5</v>
      </c>
      <c r="I40" s="35"/>
      <c r="J40" s="4"/>
      <c r="K40" s="67"/>
    </row>
    <row r="41" spans="1:11" x14ac:dyDescent="0.25">
      <c r="A41" s="15" t="s">
        <v>24</v>
      </c>
      <c r="B41" s="81" t="s">
        <v>201</v>
      </c>
      <c r="C41" s="43">
        <v>24.62</v>
      </c>
      <c r="D41" s="43">
        <f>C41/4</f>
        <v>6.1550000000000002</v>
      </c>
      <c r="E41" s="44">
        <v>456</v>
      </c>
      <c r="F41" s="49">
        <v>170.2</v>
      </c>
      <c r="G41" s="56">
        <v>20.75</v>
      </c>
      <c r="H41" s="49">
        <f>E41/4</f>
        <v>114</v>
      </c>
      <c r="I41" s="34" t="s">
        <v>64</v>
      </c>
      <c r="J41" s="5" t="s">
        <v>115</v>
      </c>
      <c r="K41" s="64">
        <v>0.16180555555555556</v>
      </c>
    </row>
    <row r="42" spans="1:11" x14ac:dyDescent="0.25">
      <c r="A42" s="16" t="s">
        <v>25</v>
      </c>
      <c r="B42" s="82"/>
      <c r="C42" s="53">
        <v>21.96</v>
      </c>
      <c r="D42" s="43">
        <f>C42/4</f>
        <v>5.49</v>
      </c>
      <c r="E42" s="50">
        <v>615</v>
      </c>
      <c r="F42" s="50">
        <v>349.9</v>
      </c>
      <c r="G42" s="53">
        <v>18.170000000000002</v>
      </c>
      <c r="H42" s="50">
        <f>E42/4</f>
        <v>153.75</v>
      </c>
      <c r="I42" s="48" t="s">
        <v>65</v>
      </c>
      <c r="J42" s="6" t="s">
        <v>116</v>
      </c>
      <c r="K42" s="41">
        <v>0.13194444444444445</v>
      </c>
    </row>
    <row r="43" spans="1:11" x14ac:dyDescent="0.25">
      <c r="A43" s="16" t="s">
        <v>26</v>
      </c>
      <c r="B43" s="82"/>
      <c r="C43" s="53">
        <v>20.76</v>
      </c>
      <c r="D43" s="43">
        <f>C43/4</f>
        <v>5.19</v>
      </c>
      <c r="E43" s="50">
        <v>577</v>
      </c>
      <c r="F43" s="50">
        <v>367.5</v>
      </c>
      <c r="G43" s="53">
        <v>17.440000000000001</v>
      </c>
      <c r="H43" s="50">
        <f>E43/4</f>
        <v>144.25</v>
      </c>
      <c r="I43" s="48" t="s">
        <v>65</v>
      </c>
      <c r="J43" s="6" t="s">
        <v>117</v>
      </c>
      <c r="K43" s="41">
        <v>0.12083333333333333</v>
      </c>
    </row>
    <row r="44" spans="1:11" ht="15.75" thickBot="1" x14ac:dyDescent="0.3">
      <c r="A44" s="17" t="s">
        <v>27</v>
      </c>
      <c r="B44" s="83"/>
      <c r="C44" s="46">
        <v>24.26</v>
      </c>
      <c r="D44" s="43">
        <f>C44/4</f>
        <v>6.0650000000000004</v>
      </c>
      <c r="E44" s="47">
        <v>496</v>
      </c>
      <c r="F44" s="49">
        <v>100.7</v>
      </c>
      <c r="G44" s="56">
        <v>20.74</v>
      </c>
      <c r="H44" s="49">
        <f>E44/4</f>
        <v>124</v>
      </c>
      <c r="I44" s="34" t="s">
        <v>96</v>
      </c>
      <c r="J44" s="7" t="s">
        <v>118</v>
      </c>
      <c r="K44" s="66">
        <v>0.15</v>
      </c>
    </row>
    <row r="45" spans="1:11" ht="15.75" thickBot="1" x14ac:dyDescent="0.3">
      <c r="A45" s="14" t="s">
        <v>225</v>
      </c>
      <c r="B45" s="8"/>
      <c r="C45" s="18">
        <f t="shared" ref="C45:H45" si="6">AVERAGE(C41:C44)</f>
        <v>22.900000000000002</v>
      </c>
      <c r="D45" s="18">
        <f t="shared" si="6"/>
        <v>5.7250000000000005</v>
      </c>
      <c r="E45" s="45">
        <f t="shared" si="6"/>
        <v>536</v>
      </c>
      <c r="F45" s="45">
        <f t="shared" si="6"/>
        <v>247.07499999999999</v>
      </c>
      <c r="G45" s="18">
        <f t="shared" si="6"/>
        <v>19.274999999999999</v>
      </c>
      <c r="H45" s="45">
        <f t="shared" si="6"/>
        <v>134</v>
      </c>
      <c r="I45" s="35"/>
      <c r="J45" s="4" t="s">
        <v>114</v>
      </c>
      <c r="K45" s="67"/>
    </row>
    <row r="46" spans="1:11" x14ac:dyDescent="0.25">
      <c r="A46" s="15" t="s">
        <v>28</v>
      </c>
      <c r="B46" s="81" t="s">
        <v>202</v>
      </c>
      <c r="C46" s="43">
        <v>14.91</v>
      </c>
      <c r="D46" s="43">
        <f>C46/4</f>
        <v>3.7275</v>
      </c>
      <c r="E46" s="59">
        <v>1969</v>
      </c>
      <c r="F46" s="51">
        <v>16</v>
      </c>
      <c r="G46" s="57">
        <v>4.6100000000000003</v>
      </c>
      <c r="H46" s="51">
        <f>E46/4</f>
        <v>492.25</v>
      </c>
      <c r="I46" s="34" t="s">
        <v>64</v>
      </c>
      <c r="J46" s="5" t="s">
        <v>119</v>
      </c>
      <c r="K46" s="64">
        <v>0.37847222222222227</v>
      </c>
    </row>
    <row r="47" spans="1:11" x14ac:dyDescent="0.25">
      <c r="A47" s="16" t="s">
        <v>29</v>
      </c>
      <c r="B47" s="82"/>
      <c r="C47" s="53">
        <v>15.96</v>
      </c>
      <c r="D47" s="43">
        <f>C47/4</f>
        <v>3.99</v>
      </c>
      <c r="E47" s="52">
        <v>490</v>
      </c>
      <c r="F47" s="52">
        <v>16.5</v>
      </c>
      <c r="G47" s="58">
        <v>4.68</v>
      </c>
      <c r="H47" s="52">
        <f>E47/4</f>
        <v>122.5</v>
      </c>
      <c r="I47" s="48" t="s">
        <v>64</v>
      </c>
      <c r="J47" s="6"/>
      <c r="K47" s="41">
        <v>0.37152777777777773</v>
      </c>
    </row>
    <row r="48" spans="1:11" ht="15.75" thickBot="1" x14ac:dyDescent="0.3">
      <c r="A48" s="16" t="s">
        <v>30</v>
      </c>
      <c r="B48" s="83"/>
      <c r="C48" s="53">
        <v>16.346869999999999</v>
      </c>
      <c r="D48" s="53">
        <f>C48/4</f>
        <v>4.0867174999999998</v>
      </c>
      <c r="E48" s="52">
        <v>86.004999999999995</v>
      </c>
      <c r="F48" s="51">
        <v>19.405999999999999</v>
      </c>
      <c r="G48" s="57">
        <v>1.477087</v>
      </c>
      <c r="H48" s="51">
        <f>E48/4</f>
        <v>21.501249999999999</v>
      </c>
      <c r="I48" s="34" t="s">
        <v>65</v>
      </c>
      <c r="J48" s="6" t="s">
        <v>167</v>
      </c>
      <c r="K48" s="69" t="s">
        <v>166</v>
      </c>
    </row>
    <row r="49" spans="1:11" ht="15.75" thickBot="1" x14ac:dyDescent="0.3">
      <c r="A49" s="14" t="s">
        <v>226</v>
      </c>
      <c r="B49" s="38"/>
      <c r="C49" s="18">
        <f t="shared" ref="C49:H49" si="7">AVERAGE(C46:C48)</f>
        <v>15.738956666666667</v>
      </c>
      <c r="D49" s="18">
        <f t="shared" si="7"/>
        <v>3.9347391666666667</v>
      </c>
      <c r="E49" s="45">
        <f t="shared" si="7"/>
        <v>848.33500000000004</v>
      </c>
      <c r="F49" s="45">
        <f t="shared" si="7"/>
        <v>17.302</v>
      </c>
      <c r="G49" s="18">
        <f t="shared" si="7"/>
        <v>3.589029</v>
      </c>
      <c r="H49" s="45">
        <f t="shared" si="7"/>
        <v>212.08375000000001</v>
      </c>
      <c r="I49" s="35"/>
      <c r="J49" s="4"/>
      <c r="K49" s="67"/>
    </row>
    <row r="50" spans="1:11" ht="15" customHeight="1" x14ac:dyDescent="0.25">
      <c r="A50" s="22" t="s">
        <v>176</v>
      </c>
      <c r="B50" s="84" t="s">
        <v>203</v>
      </c>
      <c r="C50" s="43">
        <v>64.41</v>
      </c>
      <c r="D50" s="44">
        <f>(C50*1000)/(22*(2.5+1)*2)</f>
        <v>418.24675324675326</v>
      </c>
      <c r="E50" s="44">
        <v>6805</v>
      </c>
      <c r="F50" s="44">
        <v>4883</v>
      </c>
      <c r="G50" s="43">
        <v>43.68</v>
      </c>
      <c r="H50" s="44">
        <f>E50/(22*2)</f>
        <v>154.65909090909091</v>
      </c>
      <c r="I50" s="72" t="s">
        <v>120</v>
      </c>
      <c r="J50" s="5" t="s">
        <v>122</v>
      </c>
      <c r="K50" s="64">
        <v>0.20555555555555557</v>
      </c>
    </row>
    <row r="51" spans="1:11" x14ac:dyDescent="0.25">
      <c r="A51" s="16" t="s">
        <v>177</v>
      </c>
      <c r="B51" s="84"/>
      <c r="C51" s="53">
        <v>94.73</v>
      </c>
      <c r="D51" s="50">
        <f>(C51*1000)/(22*(2.5+1)*2)</f>
        <v>615.12987012987014</v>
      </c>
      <c r="E51" s="50">
        <v>7868</v>
      </c>
      <c r="F51" s="50">
        <v>5686</v>
      </c>
      <c r="G51" s="53">
        <v>60.56</v>
      </c>
      <c r="H51" s="50">
        <f>E51/(22*2)</f>
        <v>178.81818181818181</v>
      </c>
      <c r="I51" s="48" t="s">
        <v>120</v>
      </c>
      <c r="J51" s="6" t="s">
        <v>121</v>
      </c>
      <c r="K51" s="41">
        <v>0.32916666666666666</v>
      </c>
    </row>
    <row r="52" spans="1:11" x14ac:dyDescent="0.25">
      <c r="A52" s="16" t="s">
        <v>178</v>
      </c>
      <c r="B52" s="84"/>
      <c r="C52" s="53">
        <v>75.12</v>
      </c>
      <c r="D52" s="50">
        <f>(C52*1000)/(22*(2.5+1)*2)</f>
        <v>487.79220779220782</v>
      </c>
      <c r="E52" s="50">
        <v>9892</v>
      </c>
      <c r="F52" s="50">
        <v>8435</v>
      </c>
      <c r="G52" s="53">
        <v>64.77</v>
      </c>
      <c r="H52" s="50">
        <f>E52/(22*2)</f>
        <v>224.81818181818181</v>
      </c>
      <c r="I52" s="48" t="s">
        <v>69</v>
      </c>
      <c r="J52" s="6" t="s">
        <v>123</v>
      </c>
      <c r="K52" s="41">
        <v>0.24652777777777779</v>
      </c>
    </row>
    <row r="53" spans="1:11" ht="15.75" thickBot="1" x14ac:dyDescent="0.3">
      <c r="A53" s="25" t="s">
        <v>179</v>
      </c>
      <c r="B53" s="84"/>
      <c r="C53" s="46">
        <v>57.82</v>
      </c>
      <c r="D53" s="50">
        <f>(C53*1000)/(22*(2.5+1)*2)</f>
        <v>375.45454545454544</v>
      </c>
      <c r="E53" s="47">
        <v>13685</v>
      </c>
      <c r="F53" s="47">
        <v>9528</v>
      </c>
      <c r="G53" s="46">
        <v>35.17</v>
      </c>
      <c r="H53" s="50">
        <f>E53/(22*2)</f>
        <v>311.02272727272725</v>
      </c>
      <c r="I53" s="73" t="s">
        <v>66</v>
      </c>
      <c r="J53" s="7" t="s">
        <v>124</v>
      </c>
      <c r="K53" s="66">
        <v>0.19999999999999998</v>
      </c>
    </row>
    <row r="54" spans="1:11" ht="15.75" thickBot="1" x14ac:dyDescent="0.3">
      <c r="A54" s="14" t="s">
        <v>227</v>
      </c>
      <c r="B54" s="40"/>
      <c r="C54" s="18">
        <f>AVERAGE(C50:C53)</f>
        <v>73.02</v>
      </c>
      <c r="D54" s="45">
        <f>AVERAGE(D50:D51)</f>
        <v>516.68831168831173</v>
      </c>
      <c r="E54" s="45">
        <f>AVERAGE(E50:E53)</f>
        <v>9562.5</v>
      </c>
      <c r="F54" s="45">
        <f>AVERAGE(F50:F53)</f>
        <v>7133</v>
      </c>
      <c r="G54" s="18">
        <f>AVERAGE(G50:G53)</f>
        <v>51.045000000000002</v>
      </c>
      <c r="H54" s="45">
        <f>AVERAGE(H50:H51)</f>
        <v>166.73863636363637</v>
      </c>
      <c r="I54" s="74"/>
      <c r="J54" s="4" t="s">
        <v>126</v>
      </c>
      <c r="K54" s="67"/>
    </row>
    <row r="55" spans="1:11" x14ac:dyDescent="0.25">
      <c r="A55" s="15" t="s">
        <v>180</v>
      </c>
      <c r="B55" s="82" t="s">
        <v>204</v>
      </c>
      <c r="C55" s="43">
        <v>63.84</v>
      </c>
      <c r="D55" s="44">
        <f>(C55*1000)/(22*(2.5+2)*2)</f>
        <v>322.42424242424244</v>
      </c>
      <c r="E55" s="44">
        <v>8625</v>
      </c>
      <c r="F55" s="44">
        <v>3454</v>
      </c>
      <c r="G55" s="43">
        <v>42.3</v>
      </c>
      <c r="H55" s="44">
        <f>E55/(22*2)</f>
        <v>196.02272727272728</v>
      </c>
      <c r="I55" s="72" t="s">
        <v>127</v>
      </c>
      <c r="J55" s="5" t="s">
        <v>130</v>
      </c>
      <c r="K55" s="64">
        <v>0.29791666666666666</v>
      </c>
    </row>
    <row r="56" spans="1:11" ht="15.75" thickBot="1" x14ac:dyDescent="0.3">
      <c r="A56" s="15" t="s">
        <v>181</v>
      </c>
      <c r="B56" s="82"/>
      <c r="C56" s="46">
        <v>115.18</v>
      </c>
      <c r="D56" s="44">
        <f>(C56*1000)/(22*(2.5+2)*2)</f>
        <v>581.71717171717171</v>
      </c>
      <c r="E56" s="47">
        <v>14645</v>
      </c>
      <c r="F56" s="47">
        <v>8019</v>
      </c>
      <c r="G56" s="46">
        <v>94.7</v>
      </c>
      <c r="H56" s="44">
        <f>E56/(22*2)</f>
        <v>332.84090909090907</v>
      </c>
      <c r="I56" s="73" t="s">
        <v>128</v>
      </c>
      <c r="J56" s="7" t="s">
        <v>129</v>
      </c>
      <c r="K56" s="69" t="s">
        <v>46</v>
      </c>
    </row>
    <row r="57" spans="1:11" ht="15.75" thickBot="1" x14ac:dyDescent="0.3">
      <c r="A57" s="14" t="s">
        <v>228</v>
      </c>
      <c r="B57" s="38"/>
      <c r="C57" s="18">
        <f t="shared" ref="C57:H57" si="8">AVERAGE(C55:C56)</f>
        <v>89.51</v>
      </c>
      <c r="D57" s="45">
        <f t="shared" si="8"/>
        <v>452.07070707070704</v>
      </c>
      <c r="E57" s="45">
        <f t="shared" si="8"/>
        <v>11635</v>
      </c>
      <c r="F57" s="45">
        <f t="shared" si="8"/>
        <v>5736.5</v>
      </c>
      <c r="G57" s="18">
        <f t="shared" si="8"/>
        <v>68.5</v>
      </c>
      <c r="H57" s="45">
        <f t="shared" si="8"/>
        <v>264.43181818181819</v>
      </c>
      <c r="I57" s="74"/>
      <c r="J57" s="4" t="s">
        <v>125</v>
      </c>
      <c r="K57" s="67"/>
    </row>
    <row r="58" spans="1:11" ht="15" customHeight="1" x14ac:dyDescent="0.25">
      <c r="A58" s="15" t="s">
        <v>182</v>
      </c>
      <c r="B58" s="82" t="s">
        <v>205</v>
      </c>
      <c r="C58" s="43">
        <v>66.91</v>
      </c>
      <c r="D58" s="44">
        <f>(C58*1000)/(22*5.5*2)</f>
        <v>276.48760330578511</v>
      </c>
      <c r="E58" s="44">
        <v>9652</v>
      </c>
      <c r="F58" s="44">
        <v>4348</v>
      </c>
      <c r="G58" s="43">
        <v>48.98</v>
      </c>
      <c r="H58" s="44">
        <f>E58/(22*2)</f>
        <v>219.36363636363637</v>
      </c>
      <c r="I58" s="72" t="s">
        <v>131</v>
      </c>
      <c r="J58" s="5" t="s">
        <v>132</v>
      </c>
      <c r="K58" s="64">
        <v>0.27708333333333335</v>
      </c>
    </row>
    <row r="59" spans="1:11" ht="15.75" thickBot="1" x14ac:dyDescent="0.3">
      <c r="A59" s="39" t="s">
        <v>183</v>
      </c>
      <c r="B59" s="82"/>
      <c r="C59" s="46">
        <v>60.8</v>
      </c>
      <c r="D59" s="44">
        <f>(C59*1000)/(22*5.5*2)</f>
        <v>251.2396694214876</v>
      </c>
      <c r="E59" s="47">
        <v>8282</v>
      </c>
      <c r="F59" s="47">
        <v>3243</v>
      </c>
      <c r="G59" s="46">
        <v>44.5</v>
      </c>
      <c r="H59" s="44">
        <f>E59/(22*2)</f>
        <v>188.22727272727272</v>
      </c>
      <c r="I59" s="73" t="s">
        <v>131</v>
      </c>
      <c r="J59" s="7" t="s">
        <v>133</v>
      </c>
      <c r="K59" s="66">
        <v>0.29583333333333334</v>
      </c>
    </row>
    <row r="60" spans="1:11" ht="15.75" thickBot="1" x14ac:dyDescent="0.3">
      <c r="A60" s="14" t="s">
        <v>229</v>
      </c>
      <c r="B60" s="40"/>
      <c r="C60" s="18">
        <f t="shared" ref="C60:H60" si="9">AVERAGE(C58:C59)</f>
        <v>63.854999999999997</v>
      </c>
      <c r="D60" s="45">
        <f t="shared" si="9"/>
        <v>263.86363636363637</v>
      </c>
      <c r="E60" s="45">
        <f t="shared" si="9"/>
        <v>8967</v>
      </c>
      <c r="F60" s="45">
        <f t="shared" si="9"/>
        <v>3795.5</v>
      </c>
      <c r="G60" s="18">
        <f t="shared" si="9"/>
        <v>46.739999999999995</v>
      </c>
      <c r="H60" s="45">
        <f t="shared" si="9"/>
        <v>203.79545454545456</v>
      </c>
      <c r="I60" s="74"/>
      <c r="J60" s="4"/>
      <c r="K60" s="67"/>
    </row>
    <row r="61" spans="1:11" x14ac:dyDescent="0.25">
      <c r="A61" s="15" t="s">
        <v>184</v>
      </c>
      <c r="B61" s="82" t="s">
        <v>206</v>
      </c>
      <c r="C61" s="43">
        <v>65.8</v>
      </c>
      <c r="D61" s="44">
        <f>(C61*1000)/(22*7.25*2)</f>
        <v>206.26959247648904</v>
      </c>
      <c r="E61" s="44">
        <v>14964</v>
      </c>
      <c r="F61" s="59" t="s">
        <v>44</v>
      </c>
      <c r="G61" s="77" t="s">
        <v>44</v>
      </c>
      <c r="H61" s="44">
        <f>E61/(22*2)</f>
        <v>340.09090909090907</v>
      </c>
      <c r="I61" s="72" t="s">
        <v>131</v>
      </c>
      <c r="J61" s="7" t="s">
        <v>134</v>
      </c>
      <c r="K61" s="64">
        <v>0.29652777777777778</v>
      </c>
    </row>
    <row r="62" spans="1:11" ht="15.75" thickBot="1" x14ac:dyDescent="0.3">
      <c r="A62" s="15" t="s">
        <v>185</v>
      </c>
      <c r="B62" s="82"/>
      <c r="C62" s="46">
        <v>80.97</v>
      </c>
      <c r="D62" s="44">
        <f>(C62*1000)/(22*7.25*2)</f>
        <v>253.8244514106583</v>
      </c>
      <c r="E62" s="47">
        <v>38972</v>
      </c>
      <c r="F62" s="47">
        <v>24932</v>
      </c>
      <c r="G62" s="46">
        <v>60.65</v>
      </c>
      <c r="H62" s="44">
        <f>E62/(22*2)</f>
        <v>885.72727272727275</v>
      </c>
      <c r="I62" s="73" t="s">
        <v>135</v>
      </c>
      <c r="J62" s="7" t="s">
        <v>136</v>
      </c>
      <c r="K62" s="66">
        <v>0.36180555555555555</v>
      </c>
    </row>
    <row r="63" spans="1:11" ht="15.75" thickBot="1" x14ac:dyDescent="0.3">
      <c r="A63" s="14" t="s">
        <v>230</v>
      </c>
      <c r="B63" s="38"/>
      <c r="C63" s="18">
        <f t="shared" ref="C63:H63" si="10">AVERAGE(C61:C62)</f>
        <v>73.384999999999991</v>
      </c>
      <c r="D63" s="45">
        <f>AVERAGE(D61:D62)</f>
        <v>230.04702194357367</v>
      </c>
      <c r="E63" s="45">
        <f t="shared" si="10"/>
        <v>26968</v>
      </c>
      <c r="F63" s="45">
        <f t="shared" si="10"/>
        <v>24932</v>
      </c>
      <c r="G63" s="18">
        <f t="shared" si="10"/>
        <v>60.65</v>
      </c>
      <c r="H63" s="45">
        <f t="shared" si="10"/>
        <v>612.90909090909088</v>
      </c>
      <c r="I63" s="74"/>
      <c r="J63" s="4"/>
      <c r="K63" s="67"/>
    </row>
    <row r="64" spans="1:11" x14ac:dyDescent="0.25">
      <c r="A64" s="15" t="s">
        <v>49</v>
      </c>
      <c r="B64" s="81" t="s">
        <v>207</v>
      </c>
      <c r="C64" s="43">
        <v>59.134999999999998</v>
      </c>
      <c r="D64" s="44">
        <f>(C64*1000)/(22*2.5*2)</f>
        <v>537.59090909090912</v>
      </c>
      <c r="E64" s="59">
        <v>4402</v>
      </c>
      <c r="F64" s="51">
        <v>1379</v>
      </c>
      <c r="G64" s="57">
        <v>27.35</v>
      </c>
      <c r="H64" s="44">
        <f>E64/(22*2)</f>
        <v>100.04545454545455</v>
      </c>
      <c r="I64" s="34" t="s">
        <v>66</v>
      </c>
      <c r="J64" s="5" t="s">
        <v>103</v>
      </c>
      <c r="K64" s="64">
        <v>0.32013888888888892</v>
      </c>
    </row>
    <row r="65" spans="1:14" x14ac:dyDescent="0.25">
      <c r="A65" s="15" t="s">
        <v>50</v>
      </c>
      <c r="B65" s="82"/>
      <c r="C65" s="53">
        <v>70.73</v>
      </c>
      <c r="D65" s="44">
        <f>(C65*1000)/(22*2.5*2)</f>
        <v>643</v>
      </c>
      <c r="E65" s="52">
        <v>4407</v>
      </c>
      <c r="F65" s="52">
        <v>2224</v>
      </c>
      <c r="G65" s="58">
        <v>39.39</v>
      </c>
      <c r="H65" s="44">
        <f>E65/(22*2)</f>
        <v>100.15909090909091</v>
      </c>
      <c r="I65" s="48" t="s">
        <v>67</v>
      </c>
      <c r="J65" s="6" t="s">
        <v>103</v>
      </c>
      <c r="K65" s="41">
        <v>0.23611111111111113</v>
      </c>
      <c r="N65" s="63"/>
    </row>
    <row r="66" spans="1:14" ht="15.75" thickBot="1" x14ac:dyDescent="0.3">
      <c r="A66" s="15" t="s">
        <v>51</v>
      </c>
      <c r="B66" s="83"/>
      <c r="C66" s="53">
        <v>58.18</v>
      </c>
      <c r="D66" s="44">
        <f>(C66*1000)/(22*2.5*2)</f>
        <v>528.90909090909088</v>
      </c>
      <c r="E66" s="52">
        <v>4139</v>
      </c>
      <c r="F66" s="51">
        <v>1607</v>
      </c>
      <c r="G66" s="57">
        <v>40.28</v>
      </c>
      <c r="H66" s="44">
        <f>E66/(22*2)</f>
        <v>94.068181818181813</v>
      </c>
      <c r="I66" s="34" t="s">
        <v>68</v>
      </c>
      <c r="J66" s="6" t="s">
        <v>103</v>
      </c>
      <c r="K66" s="66">
        <v>0.21875</v>
      </c>
    </row>
    <row r="67" spans="1:14" ht="15.75" thickBot="1" x14ac:dyDescent="0.3">
      <c r="A67" s="14" t="s">
        <v>231</v>
      </c>
      <c r="B67" s="38"/>
      <c r="C67" s="18">
        <f t="shared" ref="C67:H67" si="11">AVERAGE(C64:C66)</f>
        <v>62.681666666666672</v>
      </c>
      <c r="D67" s="45">
        <f t="shared" si="11"/>
        <v>569.83333333333337</v>
      </c>
      <c r="E67" s="45">
        <f t="shared" si="11"/>
        <v>4316</v>
      </c>
      <c r="F67" s="45">
        <f t="shared" si="11"/>
        <v>1736.6666666666667</v>
      </c>
      <c r="G67" s="18">
        <f t="shared" si="11"/>
        <v>35.673333333333339</v>
      </c>
      <c r="H67" s="45">
        <f t="shared" si="11"/>
        <v>98.090909090909079</v>
      </c>
      <c r="I67" s="35"/>
      <c r="J67" s="4"/>
      <c r="K67" s="67"/>
    </row>
    <row r="68" spans="1:14" x14ac:dyDescent="0.25">
      <c r="A68" s="15" t="s">
        <v>52</v>
      </c>
      <c r="B68" s="81" t="s">
        <v>208</v>
      </c>
      <c r="C68" s="43">
        <v>68.66</v>
      </c>
      <c r="D68" s="44">
        <f>(C68*1000)/(22*2.5*2)</f>
        <v>624.18181818181813</v>
      </c>
      <c r="E68" s="59">
        <v>7826</v>
      </c>
      <c r="F68" s="51">
        <v>6483</v>
      </c>
      <c r="G68" s="57">
        <v>43.13</v>
      </c>
      <c r="H68" s="44">
        <f>E68/(19.5*2)</f>
        <v>200.66666666666666</v>
      </c>
      <c r="I68" s="34" t="s">
        <v>69</v>
      </c>
      <c r="J68" s="5" t="s">
        <v>104</v>
      </c>
      <c r="K68" s="64">
        <v>0.24444444444444446</v>
      </c>
    </row>
    <row r="69" spans="1:14" x14ac:dyDescent="0.25">
      <c r="A69" s="15" t="s">
        <v>53</v>
      </c>
      <c r="B69" s="82"/>
      <c r="C69" s="53">
        <v>75.27</v>
      </c>
      <c r="D69" s="44">
        <f>(C69*1000)/(22*2.5*2)</f>
        <v>684.27272727272725</v>
      </c>
      <c r="E69" s="52">
        <v>8098</v>
      </c>
      <c r="F69" s="52">
        <v>6019</v>
      </c>
      <c r="G69" s="58">
        <v>44.65</v>
      </c>
      <c r="H69" s="44">
        <f>E69/(19.5*2)</f>
        <v>207.64102564102564</v>
      </c>
      <c r="I69" s="48" t="s">
        <v>70</v>
      </c>
      <c r="J69" s="6" t="s">
        <v>105</v>
      </c>
      <c r="K69" s="41">
        <v>0.23541666666666669</v>
      </c>
    </row>
    <row r="70" spans="1:14" ht="15.75" thickBot="1" x14ac:dyDescent="0.3">
      <c r="A70" s="15" t="s">
        <v>54</v>
      </c>
      <c r="B70" s="83"/>
      <c r="C70" s="53">
        <v>102.95</v>
      </c>
      <c r="D70" s="44">
        <f>(C70*1000)/(22*2.5*2)</f>
        <v>935.90909090909088</v>
      </c>
      <c r="E70" s="52">
        <v>9785</v>
      </c>
      <c r="F70" s="51">
        <v>5067</v>
      </c>
      <c r="G70" s="57">
        <v>64.400000000000006</v>
      </c>
      <c r="H70" s="44">
        <f>E70/(19.5*2)</f>
        <v>250.89743589743588</v>
      </c>
      <c r="I70" s="34" t="s">
        <v>70</v>
      </c>
      <c r="J70" s="6" t="s">
        <v>106</v>
      </c>
      <c r="K70" s="66">
        <v>0.33263888888888887</v>
      </c>
    </row>
    <row r="71" spans="1:14" ht="15.75" thickBot="1" x14ac:dyDescent="0.3">
      <c r="A71" s="14" t="s">
        <v>232</v>
      </c>
      <c r="B71" s="38"/>
      <c r="C71" s="18">
        <f t="shared" ref="C71:H71" si="12">AVERAGE(C68:C70)</f>
        <v>82.293333333333337</v>
      </c>
      <c r="D71" s="45">
        <f t="shared" si="12"/>
        <v>748.12121212121212</v>
      </c>
      <c r="E71" s="45">
        <f t="shared" si="12"/>
        <v>8569.6666666666661</v>
      </c>
      <c r="F71" s="45">
        <f t="shared" si="12"/>
        <v>5856.333333333333</v>
      </c>
      <c r="G71" s="18">
        <f t="shared" si="12"/>
        <v>50.726666666666667</v>
      </c>
      <c r="H71" s="45">
        <f t="shared" si="12"/>
        <v>219.73504273504273</v>
      </c>
      <c r="I71" s="35"/>
      <c r="J71" s="4"/>
      <c r="K71" s="67"/>
    </row>
    <row r="72" spans="1:14" x14ac:dyDescent="0.25">
      <c r="A72" s="15" t="s">
        <v>55</v>
      </c>
      <c r="B72" s="81" t="s">
        <v>212</v>
      </c>
      <c r="C72" s="43">
        <v>22.78</v>
      </c>
      <c r="D72" s="43">
        <f>C72/4</f>
        <v>5.6950000000000003</v>
      </c>
      <c r="E72" s="59">
        <v>235</v>
      </c>
      <c r="F72" s="51">
        <v>156</v>
      </c>
      <c r="G72" s="57">
        <v>17.399999999999999</v>
      </c>
      <c r="H72" s="51">
        <f>E72/4</f>
        <v>58.75</v>
      </c>
      <c r="I72" s="34" t="s">
        <v>64</v>
      </c>
      <c r="J72" s="5"/>
      <c r="K72" s="64">
        <v>0.1763888888888889</v>
      </c>
    </row>
    <row r="73" spans="1:14" x14ac:dyDescent="0.25">
      <c r="A73" s="15" t="s">
        <v>56</v>
      </c>
      <c r="B73" s="82"/>
      <c r="C73" s="53">
        <v>25.28</v>
      </c>
      <c r="D73" s="43">
        <f>C73/4</f>
        <v>6.32</v>
      </c>
      <c r="E73" s="52">
        <v>240</v>
      </c>
      <c r="F73" s="52">
        <v>100</v>
      </c>
      <c r="G73" s="58">
        <v>21.37</v>
      </c>
      <c r="H73" s="52">
        <f>E73/4</f>
        <v>60</v>
      </c>
      <c r="I73" s="48" t="s">
        <v>65</v>
      </c>
      <c r="J73" s="6"/>
      <c r="K73" s="41">
        <v>0.19097222222222221</v>
      </c>
    </row>
    <row r="74" spans="1:14" ht="15.75" thickBot="1" x14ac:dyDescent="0.3">
      <c r="A74" s="15" t="s">
        <v>57</v>
      </c>
      <c r="B74" s="83"/>
      <c r="C74" s="53">
        <v>25.62</v>
      </c>
      <c r="D74" s="43">
        <f>C74/4</f>
        <v>6.4050000000000002</v>
      </c>
      <c r="E74" s="52">
        <v>262</v>
      </c>
      <c r="F74" s="51">
        <v>85</v>
      </c>
      <c r="G74" s="57">
        <v>18.55</v>
      </c>
      <c r="H74" s="51">
        <f>E74/4</f>
        <v>65.5</v>
      </c>
      <c r="I74" s="34" t="s">
        <v>64</v>
      </c>
      <c r="J74" s="6" t="s">
        <v>107</v>
      </c>
      <c r="K74" s="66">
        <v>0.19930555555555554</v>
      </c>
    </row>
    <row r="75" spans="1:14" ht="15.75" thickBot="1" x14ac:dyDescent="0.3">
      <c r="A75" s="14" t="s">
        <v>233</v>
      </c>
      <c r="B75" s="38"/>
      <c r="C75" s="18">
        <f t="shared" ref="C75:H75" si="13">AVERAGE(C72:C74)</f>
        <v>24.560000000000002</v>
      </c>
      <c r="D75" s="18">
        <f t="shared" si="13"/>
        <v>6.1400000000000006</v>
      </c>
      <c r="E75" s="45">
        <f t="shared" si="13"/>
        <v>245.66666666666666</v>
      </c>
      <c r="F75" s="45">
        <f t="shared" si="13"/>
        <v>113.66666666666667</v>
      </c>
      <c r="G75" s="18">
        <f t="shared" si="13"/>
        <v>19.106666666666666</v>
      </c>
      <c r="H75" s="45">
        <f t="shared" si="13"/>
        <v>61.416666666666664</v>
      </c>
      <c r="I75" s="35"/>
      <c r="J75" s="4"/>
      <c r="K75" s="67"/>
    </row>
    <row r="76" spans="1:14" x14ac:dyDescent="0.25">
      <c r="A76" s="15" t="s">
        <v>58</v>
      </c>
      <c r="B76" s="81" t="s">
        <v>209</v>
      </c>
      <c r="C76" s="43">
        <v>74.56</v>
      </c>
      <c r="D76" s="44">
        <f>(C76*1000)/(22*(2.5+1)*2)</f>
        <v>484.15584415584414</v>
      </c>
      <c r="E76" s="59">
        <v>10719</v>
      </c>
      <c r="F76" s="51">
        <v>7660</v>
      </c>
      <c r="G76" s="57">
        <v>45.84</v>
      </c>
      <c r="H76" s="44">
        <f>E76/(22*2)</f>
        <v>243.61363636363637</v>
      </c>
      <c r="I76" s="34" t="s">
        <v>69</v>
      </c>
      <c r="J76" s="5" t="s">
        <v>111</v>
      </c>
      <c r="K76" s="64">
        <v>0.26250000000000001</v>
      </c>
    </row>
    <row r="77" spans="1:14" x14ac:dyDescent="0.25">
      <c r="A77" s="15" t="s">
        <v>59</v>
      </c>
      <c r="B77" s="82"/>
      <c r="C77" s="53">
        <v>84.39</v>
      </c>
      <c r="D77" s="44">
        <f>(C77*1000)/(22*(2.5+1)*2)</f>
        <v>547.98701298701303</v>
      </c>
      <c r="E77" s="52">
        <v>9306</v>
      </c>
      <c r="F77" s="52">
        <v>4258</v>
      </c>
      <c r="G77" s="58">
        <v>42.33</v>
      </c>
      <c r="H77" s="44">
        <f>E77/(22*2)</f>
        <v>211.5</v>
      </c>
      <c r="I77" s="48" t="s">
        <v>73</v>
      </c>
      <c r="J77" s="6" t="s">
        <v>109</v>
      </c>
      <c r="K77" s="70" t="s">
        <v>47</v>
      </c>
    </row>
    <row r="78" spans="1:14" ht="15.75" thickBot="1" x14ac:dyDescent="0.3">
      <c r="A78" s="15" t="s">
        <v>60</v>
      </c>
      <c r="B78" s="83"/>
      <c r="C78" s="53">
        <v>92.31</v>
      </c>
      <c r="D78" s="44">
        <f>(C78*1000)/(22*(2.5+1)*2)</f>
        <v>599.41558441558436</v>
      </c>
      <c r="E78" s="52">
        <v>9223</v>
      </c>
      <c r="F78" s="51">
        <v>5154</v>
      </c>
      <c r="G78" s="57">
        <v>65.38</v>
      </c>
      <c r="H78" s="44">
        <f>E78/(22*2)</f>
        <v>209.61363636363637</v>
      </c>
      <c r="I78" s="34" t="s">
        <v>73</v>
      </c>
      <c r="J78" s="6" t="s">
        <v>110</v>
      </c>
      <c r="K78" s="66">
        <v>0.28888888888888892</v>
      </c>
    </row>
    <row r="79" spans="1:14" ht="15.75" thickBot="1" x14ac:dyDescent="0.3">
      <c r="A79" s="14" t="s">
        <v>234</v>
      </c>
      <c r="B79" s="38"/>
      <c r="C79" s="18">
        <f t="shared" ref="C79:H79" si="14">AVERAGE(C76:C78)</f>
        <v>83.75333333333333</v>
      </c>
      <c r="D79" s="45">
        <f t="shared" si="14"/>
        <v>543.85281385281382</v>
      </c>
      <c r="E79" s="45">
        <f t="shared" si="14"/>
        <v>9749.3333333333339</v>
      </c>
      <c r="F79" s="45">
        <f t="shared" si="14"/>
        <v>5690.666666666667</v>
      </c>
      <c r="G79" s="18">
        <f t="shared" si="14"/>
        <v>51.183333333333337</v>
      </c>
      <c r="H79" s="45">
        <f t="shared" si="14"/>
        <v>221.57575757575759</v>
      </c>
      <c r="I79" s="35"/>
      <c r="J79" s="4" t="s">
        <v>108</v>
      </c>
      <c r="K79" s="67"/>
    </row>
    <row r="80" spans="1:14" x14ac:dyDescent="0.25">
      <c r="A80" s="15" t="s">
        <v>61</v>
      </c>
      <c r="B80" s="81" t="s">
        <v>210</v>
      </c>
      <c r="C80" s="43">
        <v>33.93</v>
      </c>
      <c r="D80" s="43">
        <f>C80/(16*2)</f>
        <v>1.0603125</v>
      </c>
      <c r="E80" s="59">
        <v>3007</v>
      </c>
      <c r="F80" s="51">
        <v>175</v>
      </c>
      <c r="G80" s="57">
        <v>31.638999999999999</v>
      </c>
      <c r="H80" s="44">
        <f>E80/(16*2)</f>
        <v>93.96875</v>
      </c>
      <c r="I80" s="34" t="s">
        <v>71</v>
      </c>
      <c r="J80" s="5" t="s">
        <v>112</v>
      </c>
      <c r="K80" s="64">
        <v>0.19652777777777777</v>
      </c>
    </row>
    <row r="81" spans="1:11" x14ac:dyDescent="0.25">
      <c r="A81" s="15" t="s">
        <v>62</v>
      </c>
      <c r="B81" s="82"/>
      <c r="C81" s="53">
        <v>36.46</v>
      </c>
      <c r="D81" s="43">
        <f>C81/(16*2)</f>
        <v>1.139375</v>
      </c>
      <c r="E81" s="44">
        <v>3912</v>
      </c>
      <c r="F81" s="52">
        <v>55</v>
      </c>
      <c r="G81" s="58">
        <v>32.94</v>
      </c>
      <c r="H81" s="44">
        <f>E81/(16*2)</f>
        <v>122.25</v>
      </c>
      <c r="I81" s="48" t="s">
        <v>72</v>
      </c>
      <c r="J81" s="6" t="s">
        <v>113</v>
      </c>
      <c r="K81" s="41">
        <v>0.19930555555555554</v>
      </c>
    </row>
    <row r="82" spans="1:11" ht="15.75" thickBot="1" x14ac:dyDescent="0.3">
      <c r="A82" s="15" t="s">
        <v>63</v>
      </c>
      <c r="B82" s="83"/>
      <c r="C82" s="53">
        <v>35.58</v>
      </c>
      <c r="D82" s="43">
        <f>C82/(16*2)</f>
        <v>1.1118749999999999</v>
      </c>
      <c r="E82" s="52">
        <v>3973</v>
      </c>
      <c r="F82" s="51">
        <v>39.164999999999999</v>
      </c>
      <c r="G82" s="57">
        <v>33.380000000000003</v>
      </c>
      <c r="H82" s="44">
        <f>E82/(16*2)</f>
        <v>124.15625</v>
      </c>
      <c r="I82" s="34" t="s">
        <v>72</v>
      </c>
      <c r="J82" s="6" t="s">
        <v>113</v>
      </c>
      <c r="K82" s="66">
        <v>0.16041666666666668</v>
      </c>
    </row>
    <row r="83" spans="1:11" ht="15.75" thickBot="1" x14ac:dyDescent="0.3">
      <c r="A83" s="14" t="s">
        <v>235</v>
      </c>
      <c r="B83" s="38"/>
      <c r="C83" s="18">
        <f t="shared" ref="C83:H83" si="15">AVERAGE(C80:C82)</f>
        <v>35.323333333333331</v>
      </c>
      <c r="D83" s="18">
        <f t="shared" si="15"/>
        <v>1.1038541666666666</v>
      </c>
      <c r="E83" s="45">
        <f t="shared" si="15"/>
        <v>3630.6666666666665</v>
      </c>
      <c r="F83" s="45">
        <f t="shared" si="15"/>
        <v>89.721666666666678</v>
      </c>
      <c r="G83" s="18">
        <f t="shared" si="15"/>
        <v>32.652999999999999</v>
      </c>
      <c r="H83" s="45">
        <f t="shared" si="15"/>
        <v>113.45833333333333</v>
      </c>
      <c r="I83" s="35"/>
      <c r="J83" s="4"/>
      <c r="K83" s="67"/>
    </row>
    <row r="84" spans="1:11" x14ac:dyDescent="0.25">
      <c r="A84" s="15" t="s">
        <v>137</v>
      </c>
      <c r="B84" s="81" t="s">
        <v>211</v>
      </c>
      <c r="C84" s="43">
        <v>45.32</v>
      </c>
      <c r="D84" s="43">
        <f>C84/(16*2)</f>
        <v>1.41625</v>
      </c>
      <c r="E84" s="59">
        <v>2810.7</v>
      </c>
      <c r="F84" s="51">
        <v>1446.1</v>
      </c>
      <c r="G84" s="57">
        <v>32.899970000000003</v>
      </c>
      <c r="H84" s="44">
        <f>E84/(16*2)</f>
        <v>87.834374999999994</v>
      </c>
      <c r="I84" s="34" t="s">
        <v>156</v>
      </c>
      <c r="J84" s="5" t="s">
        <v>157</v>
      </c>
      <c r="K84" s="64">
        <v>0.17708333333333334</v>
      </c>
    </row>
    <row r="85" spans="1:11" x14ac:dyDescent="0.25">
      <c r="A85" s="15" t="s">
        <v>138</v>
      </c>
      <c r="B85" s="82"/>
      <c r="C85" s="53">
        <v>43.166499999999999</v>
      </c>
      <c r="D85" s="43">
        <f>C85/(16*2)</f>
        <v>1.348953125</v>
      </c>
      <c r="E85" s="44">
        <v>2498.6999999999998</v>
      </c>
      <c r="F85" s="52">
        <v>902.99</v>
      </c>
      <c r="G85" s="58">
        <v>32.595480000000002</v>
      </c>
      <c r="H85" s="44">
        <f>E85/(16*2)</f>
        <v>78.084374999999994</v>
      </c>
      <c r="I85" s="48" t="s">
        <v>156</v>
      </c>
      <c r="J85" s="6"/>
      <c r="K85" s="70" t="s">
        <v>47</v>
      </c>
    </row>
    <row r="86" spans="1:11" ht="15.75" thickBot="1" x14ac:dyDescent="0.3">
      <c r="A86" s="15" t="s">
        <v>139</v>
      </c>
      <c r="B86" s="83"/>
      <c r="C86" s="53">
        <v>43.092399999999998</v>
      </c>
      <c r="D86" s="43">
        <f>C86/(16*2)</f>
        <v>1.3466374999999999</v>
      </c>
      <c r="E86" s="52">
        <v>2671.9</v>
      </c>
      <c r="F86" s="51">
        <v>786.98</v>
      </c>
      <c r="G86" s="57">
        <v>33.712699999999998</v>
      </c>
      <c r="H86" s="44">
        <f>E86/(16*2)</f>
        <v>83.496875000000003</v>
      </c>
      <c r="I86" s="34" t="s">
        <v>158</v>
      </c>
      <c r="J86" s="6"/>
      <c r="K86" s="66">
        <v>0.16944444444444443</v>
      </c>
    </row>
    <row r="87" spans="1:11" ht="15.75" thickBot="1" x14ac:dyDescent="0.3">
      <c r="A87" s="14" t="s">
        <v>236</v>
      </c>
      <c r="B87" s="38"/>
      <c r="C87" s="18">
        <f t="shared" ref="C87:H87" si="16">AVERAGE(C84:C86)</f>
        <v>43.859633333333335</v>
      </c>
      <c r="D87" s="18">
        <f t="shared" si="16"/>
        <v>1.3706135416666667</v>
      </c>
      <c r="E87" s="45">
        <f t="shared" si="16"/>
        <v>2660.4333333333329</v>
      </c>
      <c r="F87" s="45">
        <f t="shared" si="16"/>
        <v>1045.3566666666668</v>
      </c>
      <c r="G87" s="18">
        <f t="shared" si="16"/>
        <v>33.069383333333334</v>
      </c>
      <c r="H87" s="45">
        <f t="shared" si="16"/>
        <v>83.138541666666654</v>
      </c>
      <c r="I87" s="35"/>
      <c r="J87" s="4"/>
      <c r="K87" s="67"/>
    </row>
    <row r="88" spans="1:11" x14ac:dyDescent="0.25">
      <c r="A88" s="15" t="s">
        <v>140</v>
      </c>
      <c r="B88" s="81" t="s">
        <v>214</v>
      </c>
      <c r="C88" s="43">
        <v>44.294330000000002</v>
      </c>
      <c r="D88" s="44">
        <f>C88/(24*2*2.5)*1000</f>
        <v>369.11941666666672</v>
      </c>
      <c r="E88" s="59">
        <v>8477.5</v>
      </c>
      <c r="F88" s="51">
        <v>2931.6</v>
      </c>
      <c r="G88" s="57">
        <v>38.716549999999998</v>
      </c>
      <c r="H88" s="44">
        <f>E88/(16*2)</f>
        <v>264.921875</v>
      </c>
      <c r="I88" s="34" t="s">
        <v>159</v>
      </c>
      <c r="J88" s="5" t="s">
        <v>168</v>
      </c>
      <c r="K88" s="64">
        <v>0.16874999999999998</v>
      </c>
    </row>
    <row r="89" spans="1:11" x14ac:dyDescent="0.25">
      <c r="A89" s="15" t="s">
        <v>141</v>
      </c>
      <c r="B89" s="82"/>
      <c r="C89" s="53">
        <v>66.871859999999998</v>
      </c>
      <c r="D89" s="44">
        <f>C89/(24*2*2.5)*1000</f>
        <v>557.26549999999997</v>
      </c>
      <c r="E89" s="44">
        <v>9732.4</v>
      </c>
      <c r="F89" s="52">
        <v>2237.9</v>
      </c>
      <c r="G89" s="58">
        <v>58.341099999999997</v>
      </c>
      <c r="H89" s="44">
        <f>E89/(16*2)</f>
        <v>304.13749999999999</v>
      </c>
      <c r="I89" s="48" t="s">
        <v>160</v>
      </c>
      <c r="J89" s="6" t="s">
        <v>169</v>
      </c>
      <c r="K89" s="41">
        <v>0.20555555555555557</v>
      </c>
    </row>
    <row r="90" spans="1:11" ht="15.75" thickBot="1" x14ac:dyDescent="0.3">
      <c r="A90" s="15" t="s">
        <v>142</v>
      </c>
      <c r="B90" s="83"/>
      <c r="C90" s="53">
        <v>58.707839999999997</v>
      </c>
      <c r="D90" s="44">
        <f>C90/(24*2*2.5)*1000</f>
        <v>489.23200000000003</v>
      </c>
      <c r="E90" s="52">
        <v>8237.2000000000007</v>
      </c>
      <c r="F90" s="51">
        <v>2293.5</v>
      </c>
      <c r="G90" s="57">
        <v>50.34</v>
      </c>
      <c r="H90" s="44">
        <f>E90/(16*2)</f>
        <v>257.41250000000002</v>
      </c>
      <c r="I90" s="34" t="s">
        <v>160</v>
      </c>
      <c r="J90" s="6" t="s">
        <v>170</v>
      </c>
      <c r="K90" s="66">
        <v>0.20694444444444446</v>
      </c>
    </row>
    <row r="91" spans="1:11" ht="15.75" thickBot="1" x14ac:dyDescent="0.3">
      <c r="A91" s="14" t="s">
        <v>237</v>
      </c>
      <c r="B91" s="38"/>
      <c r="C91" s="18">
        <f t="shared" ref="C91:H91" si="17">AVERAGE(C88:C90)</f>
        <v>56.624676666666666</v>
      </c>
      <c r="D91" s="45">
        <f t="shared" si="17"/>
        <v>471.87230555555556</v>
      </c>
      <c r="E91" s="45">
        <f t="shared" si="17"/>
        <v>8815.7000000000007</v>
      </c>
      <c r="F91" s="45">
        <f t="shared" si="17"/>
        <v>2487.6666666666665</v>
      </c>
      <c r="G91" s="18">
        <f t="shared" si="17"/>
        <v>49.132550000000002</v>
      </c>
      <c r="H91" s="45">
        <f t="shared" si="17"/>
        <v>275.49062500000002</v>
      </c>
      <c r="I91" s="35"/>
      <c r="J91" s="4"/>
      <c r="K91" s="67"/>
    </row>
    <row r="92" spans="1:11" x14ac:dyDescent="0.25">
      <c r="A92" s="15" t="s">
        <v>143</v>
      </c>
      <c r="B92" s="81" t="s">
        <v>213</v>
      </c>
      <c r="C92" s="43">
        <v>24.37679</v>
      </c>
      <c r="D92" s="43">
        <f>C92/4</f>
        <v>6.0941974999999999</v>
      </c>
      <c r="E92" s="59">
        <v>403.18</v>
      </c>
      <c r="F92" s="51">
        <v>143.76</v>
      </c>
      <c r="G92" s="57">
        <v>19.795300000000001</v>
      </c>
      <c r="H92" s="44">
        <f>E92/4</f>
        <v>100.795</v>
      </c>
      <c r="I92" s="34" t="s">
        <v>65</v>
      </c>
      <c r="J92" s="5"/>
      <c r="K92" s="64">
        <v>0.18055555555555555</v>
      </c>
    </row>
    <row r="93" spans="1:11" x14ac:dyDescent="0.25">
      <c r="A93" s="15" t="s">
        <v>144</v>
      </c>
      <c r="B93" s="82"/>
      <c r="C93" s="53">
        <v>23.31082</v>
      </c>
      <c r="D93" s="43">
        <f>C93/4</f>
        <v>5.8277049999999999</v>
      </c>
      <c r="E93" s="44">
        <v>355.4</v>
      </c>
      <c r="F93" s="52">
        <v>94.126999999999995</v>
      </c>
      <c r="G93" s="58">
        <v>20.686879999999999</v>
      </c>
      <c r="H93" s="44">
        <f>E93/4</f>
        <v>88.85</v>
      </c>
      <c r="I93" s="48" t="s">
        <v>65</v>
      </c>
      <c r="J93" s="6" t="s">
        <v>161</v>
      </c>
      <c r="K93" s="41">
        <v>0.16388888888888889</v>
      </c>
    </row>
    <row r="94" spans="1:11" ht="15.75" thickBot="1" x14ac:dyDescent="0.3">
      <c r="A94" s="15" t="s">
        <v>145</v>
      </c>
      <c r="B94" s="83"/>
      <c r="C94" s="53">
        <v>21.882529999999999</v>
      </c>
      <c r="D94" s="43">
        <f>C94/4</f>
        <v>5.4706324999999998</v>
      </c>
      <c r="E94" s="52">
        <v>333.92</v>
      </c>
      <c r="F94" s="51">
        <v>89.415000000000006</v>
      </c>
      <c r="G94" s="57">
        <v>20.978480000000001</v>
      </c>
      <c r="H94" s="44">
        <f>E94/4</f>
        <v>83.48</v>
      </c>
      <c r="I94" s="34" t="s">
        <v>64</v>
      </c>
      <c r="J94" s="6" t="s">
        <v>162</v>
      </c>
      <c r="K94" s="66">
        <v>0.16527777777777777</v>
      </c>
    </row>
    <row r="95" spans="1:11" ht="15.75" thickBot="1" x14ac:dyDescent="0.3">
      <c r="A95" s="14" t="s">
        <v>238</v>
      </c>
      <c r="B95" s="38"/>
      <c r="C95" s="18">
        <f t="shared" ref="C95:H95" si="18">AVERAGE(C92:C94)</f>
        <v>23.190046666666664</v>
      </c>
      <c r="D95" s="18">
        <f t="shared" si="18"/>
        <v>5.797511666666666</v>
      </c>
      <c r="E95" s="45">
        <f>AVERAGE(E92:E94)</f>
        <v>364.16666666666669</v>
      </c>
      <c r="F95" s="45">
        <f t="shared" si="18"/>
        <v>109.10066666666667</v>
      </c>
      <c r="G95" s="18">
        <f t="shared" si="18"/>
        <v>20.486886666666667</v>
      </c>
      <c r="H95" s="45">
        <f t="shared" si="18"/>
        <v>91.041666666666671</v>
      </c>
      <c r="I95" s="35"/>
      <c r="J95" s="4"/>
      <c r="K95" s="67"/>
    </row>
    <row r="96" spans="1:11" x14ac:dyDescent="0.25">
      <c r="A96" s="15" t="s">
        <v>146</v>
      </c>
      <c r="B96" s="81" t="s">
        <v>215</v>
      </c>
      <c r="C96" s="43">
        <v>53.50423</v>
      </c>
      <c r="D96" s="44">
        <f>C96/(22*2.5*2)*1000</f>
        <v>486.40209090909093</v>
      </c>
      <c r="E96" s="59">
        <v>6007.5</v>
      </c>
      <c r="F96" s="51">
        <v>2609.6999999999998</v>
      </c>
      <c r="G96" s="57">
        <v>47.848889999999997</v>
      </c>
      <c r="H96" s="44">
        <f>E96/(16*2)</f>
        <v>187.734375</v>
      </c>
      <c r="I96" s="34" t="s">
        <v>68</v>
      </c>
      <c r="J96" s="5" t="s">
        <v>172</v>
      </c>
      <c r="K96" s="64">
        <v>0.20277777777777781</v>
      </c>
    </row>
    <row r="97" spans="1:11" x14ac:dyDescent="0.25">
      <c r="A97" s="15" t="s">
        <v>147</v>
      </c>
      <c r="B97" s="82"/>
      <c r="C97" s="53">
        <v>58.895220000000002</v>
      </c>
      <c r="D97" s="44">
        <f>C97/(22*2.5*2)*1000</f>
        <v>535.41109090909094</v>
      </c>
      <c r="E97" s="44">
        <v>6163.4</v>
      </c>
      <c r="F97" s="52">
        <v>2107.1</v>
      </c>
      <c r="G97" s="58">
        <v>49.268599999999999</v>
      </c>
      <c r="H97" s="44">
        <f>E97/(16*2)</f>
        <v>192.60624999999999</v>
      </c>
      <c r="I97" s="48" t="s">
        <v>73</v>
      </c>
      <c r="J97" s="6" t="s">
        <v>173</v>
      </c>
      <c r="K97" s="41">
        <v>0.24513888888888888</v>
      </c>
    </row>
    <row r="98" spans="1:11" ht="15.75" thickBot="1" x14ac:dyDescent="0.3">
      <c r="A98" s="15" t="s">
        <v>148</v>
      </c>
      <c r="B98" s="83"/>
      <c r="C98" s="53">
        <v>47.875320000000002</v>
      </c>
      <c r="D98" s="44">
        <f>C98/(22*2.5*2)*1000</f>
        <v>435.23018181818185</v>
      </c>
      <c r="E98" s="52">
        <v>6226.3</v>
      </c>
      <c r="F98" s="51">
        <v>2303.8000000000002</v>
      </c>
      <c r="G98" s="57">
        <v>40.173721999999998</v>
      </c>
      <c r="H98" s="44">
        <f>E98/(16*2)</f>
        <v>194.57187500000001</v>
      </c>
      <c r="I98" s="34" t="s">
        <v>66</v>
      </c>
      <c r="J98" s="6" t="s">
        <v>172</v>
      </c>
      <c r="K98" s="66">
        <v>0.15972222222222224</v>
      </c>
    </row>
    <row r="99" spans="1:11" ht="15.75" thickBot="1" x14ac:dyDescent="0.3">
      <c r="A99" s="14" t="s">
        <v>239</v>
      </c>
      <c r="B99" s="38"/>
      <c r="C99" s="18">
        <f t="shared" ref="C99:H99" si="19">AVERAGE(C96:C98)</f>
        <v>53.424923333333332</v>
      </c>
      <c r="D99" s="45">
        <f t="shared" si="19"/>
        <v>485.68112121212124</v>
      </c>
      <c r="E99" s="45">
        <f t="shared" si="19"/>
        <v>6132.4000000000005</v>
      </c>
      <c r="F99" s="45">
        <f t="shared" si="19"/>
        <v>2340.1999999999998</v>
      </c>
      <c r="G99" s="18">
        <f t="shared" si="19"/>
        <v>45.763737333333331</v>
      </c>
      <c r="H99" s="45">
        <f t="shared" si="19"/>
        <v>191.63750000000002</v>
      </c>
      <c r="I99" s="35"/>
      <c r="J99" s="4"/>
      <c r="K99" s="67"/>
    </row>
    <row r="100" spans="1:11" x14ac:dyDescent="0.25">
      <c r="A100" s="15" t="s">
        <v>149</v>
      </c>
      <c r="B100" s="81" t="s">
        <v>216</v>
      </c>
      <c r="C100" s="43">
        <v>52.358029999999999</v>
      </c>
      <c r="D100" s="44">
        <f>C100/(22*2.5*2)*1000</f>
        <v>475.98209090909086</v>
      </c>
      <c r="E100" s="59">
        <v>4839.7</v>
      </c>
      <c r="F100" s="51">
        <v>1635.3</v>
      </c>
      <c r="G100" s="57">
        <v>44.388584999999999</v>
      </c>
      <c r="H100" s="44">
        <f>E100/(16*2)</f>
        <v>151.24062499999999</v>
      </c>
      <c r="I100" s="34" t="s">
        <v>68</v>
      </c>
      <c r="J100" s="5" t="s">
        <v>171</v>
      </c>
      <c r="K100" s="64">
        <v>0.19027777777777777</v>
      </c>
    </row>
    <row r="101" spans="1:11" x14ac:dyDescent="0.25">
      <c r="A101" s="15" t="s">
        <v>150</v>
      </c>
      <c r="B101" s="82"/>
      <c r="C101" s="53">
        <v>63.354349999999997</v>
      </c>
      <c r="D101" s="44">
        <f>C101/(22*2.5*2)*1000</f>
        <v>575.94863636363641</v>
      </c>
      <c r="E101" s="44">
        <v>4798.8999999999996</v>
      </c>
      <c r="F101" s="52">
        <v>1619.2</v>
      </c>
      <c r="G101" s="58">
        <v>54.859270000000002</v>
      </c>
      <c r="H101" s="44">
        <f>E101/(16*2)</f>
        <v>149.96562499999999</v>
      </c>
      <c r="I101" s="48" t="s">
        <v>73</v>
      </c>
      <c r="J101" s="6" t="s">
        <v>174</v>
      </c>
      <c r="K101" s="41">
        <v>0.25625000000000003</v>
      </c>
    </row>
    <row r="102" spans="1:11" ht="15.75" thickBot="1" x14ac:dyDescent="0.3">
      <c r="A102" s="15" t="s">
        <v>151</v>
      </c>
      <c r="B102" s="83"/>
      <c r="C102" s="53">
        <v>49.15851</v>
      </c>
      <c r="D102" s="44">
        <f>C102/(22*2.5*2)*1000</f>
        <v>446.89554545454547</v>
      </c>
      <c r="E102" s="52">
        <v>6487.9</v>
      </c>
      <c r="F102" s="51">
        <v>2129.1999999999998</v>
      </c>
      <c r="G102" s="57">
        <v>43.577157999999997</v>
      </c>
      <c r="H102" s="44">
        <f>E102/(16*2)</f>
        <v>202.74687499999999</v>
      </c>
      <c r="I102" s="34" t="s">
        <v>68</v>
      </c>
      <c r="J102" s="6" t="s">
        <v>175</v>
      </c>
      <c r="K102" s="66">
        <v>0.17847222222222223</v>
      </c>
    </row>
    <row r="103" spans="1:11" ht="15.75" thickBot="1" x14ac:dyDescent="0.3">
      <c r="A103" s="14" t="s">
        <v>240</v>
      </c>
      <c r="B103" s="38"/>
      <c r="C103" s="18">
        <f t="shared" ref="C103:H103" si="20">AVERAGE(C100:C102)</f>
        <v>54.956963333333334</v>
      </c>
      <c r="D103" s="45">
        <f t="shared" si="20"/>
        <v>499.60875757575764</v>
      </c>
      <c r="E103" s="45">
        <f t="shared" si="20"/>
        <v>5375.4999999999991</v>
      </c>
      <c r="F103" s="45">
        <f t="shared" si="20"/>
        <v>1794.5666666666666</v>
      </c>
      <c r="G103" s="18">
        <f t="shared" si="20"/>
        <v>47.608337666666671</v>
      </c>
      <c r="H103" s="45">
        <f t="shared" si="20"/>
        <v>167.98437499999997</v>
      </c>
      <c r="I103" s="35"/>
      <c r="J103" s="4"/>
      <c r="K103" s="67"/>
    </row>
    <row r="104" spans="1:11" x14ac:dyDescent="0.25">
      <c r="A104" s="15" t="s">
        <v>152</v>
      </c>
      <c r="B104" s="81" t="s">
        <v>155</v>
      </c>
      <c r="C104" s="43">
        <v>58.802320000000002</v>
      </c>
      <c r="D104" s="43">
        <f>C104/(40)</f>
        <v>1.4700580000000001</v>
      </c>
      <c r="E104" s="59">
        <v>518.62</v>
      </c>
      <c r="F104" s="51">
        <v>97.641000000000005</v>
      </c>
      <c r="G104" s="57">
        <v>42.745780000000003</v>
      </c>
      <c r="H104" s="44">
        <f>E104/(15.5*2)</f>
        <v>16.729677419354839</v>
      </c>
      <c r="I104" s="34" t="s">
        <v>70</v>
      </c>
      <c r="J104" s="5" t="s">
        <v>163</v>
      </c>
      <c r="K104" s="64">
        <v>0.33402777777777781</v>
      </c>
    </row>
    <row r="105" spans="1:11" x14ac:dyDescent="0.25">
      <c r="A105" s="15" t="s">
        <v>153</v>
      </c>
      <c r="B105" s="82"/>
      <c r="C105" s="53">
        <v>29.947959999999998</v>
      </c>
      <c r="D105" s="43">
        <f>C105/(20)</f>
        <v>1.497398</v>
      </c>
      <c r="E105" s="44">
        <v>185.77</v>
      </c>
      <c r="F105" s="52">
        <v>9.2562999999999995</v>
      </c>
      <c r="G105" s="58">
        <v>25.581648000000001</v>
      </c>
      <c r="H105" s="44">
        <f>E105/(15.5*2)</f>
        <v>5.9925806451612909</v>
      </c>
      <c r="I105" s="48" t="s">
        <v>164</v>
      </c>
      <c r="J105" s="6" t="s">
        <v>165</v>
      </c>
      <c r="K105" s="70" t="s">
        <v>47</v>
      </c>
    </row>
    <row r="106" spans="1:11" ht="15.75" thickBot="1" x14ac:dyDescent="0.3">
      <c r="A106" s="15" t="s">
        <v>154</v>
      </c>
      <c r="B106" s="83"/>
      <c r="C106" s="53">
        <v>43.123629999999999</v>
      </c>
      <c r="D106" s="43">
        <f>C106/(30)</f>
        <v>1.4374543333333334</v>
      </c>
      <c r="E106" s="52">
        <v>263.41000000000003</v>
      </c>
      <c r="F106" s="51">
        <v>16.928999999999998</v>
      </c>
      <c r="G106" s="57">
        <v>35.699348000000001</v>
      </c>
      <c r="H106" s="44">
        <f>E106/(15.5*2)</f>
        <v>8.4970967741935493</v>
      </c>
      <c r="I106" s="34" t="s">
        <v>164</v>
      </c>
      <c r="J106" s="6" t="s">
        <v>186</v>
      </c>
      <c r="K106" s="78" t="s">
        <v>47</v>
      </c>
    </row>
    <row r="107" spans="1:11" ht="15.75" thickBot="1" x14ac:dyDescent="0.3">
      <c r="A107" s="14" t="s">
        <v>241</v>
      </c>
      <c r="B107" s="38"/>
      <c r="C107" s="18">
        <f t="shared" ref="C107:H107" si="21">AVERAGE(C104:C106)</f>
        <v>43.957969999999996</v>
      </c>
      <c r="D107" s="18">
        <f t="shared" si="21"/>
        <v>1.4683034444444445</v>
      </c>
      <c r="E107" s="45">
        <f t="shared" si="21"/>
        <v>322.59999999999997</v>
      </c>
      <c r="F107" s="45">
        <f t="shared" si="21"/>
        <v>41.275433333333332</v>
      </c>
      <c r="G107" s="18">
        <f t="shared" si="21"/>
        <v>34.675592000000002</v>
      </c>
      <c r="H107" s="45">
        <f t="shared" si="21"/>
        <v>10.406451612903226</v>
      </c>
      <c r="I107" s="35"/>
      <c r="J107" s="4"/>
      <c r="K107" s="67"/>
    </row>
    <row r="108" spans="1:11" ht="17.25" x14ac:dyDescent="0.25">
      <c r="A108" t="s">
        <v>188</v>
      </c>
    </row>
    <row r="109" spans="1:11" ht="17.25" x14ac:dyDescent="0.25">
      <c r="A109" t="s">
        <v>190</v>
      </c>
    </row>
    <row r="110" spans="1:11" x14ac:dyDescent="0.25">
      <c r="A110" s="80" t="s">
        <v>191</v>
      </c>
    </row>
  </sheetData>
  <mergeCells count="25">
    <mergeCell ref="B104:B106"/>
    <mergeCell ref="B80:B82"/>
    <mergeCell ref="B84:B86"/>
    <mergeCell ref="B88:B90"/>
    <mergeCell ref="B92:B94"/>
    <mergeCell ref="B96:B98"/>
    <mergeCell ref="B100:B102"/>
    <mergeCell ref="B76:B78"/>
    <mergeCell ref="B32:B35"/>
    <mergeCell ref="B37:B39"/>
    <mergeCell ref="B41:B44"/>
    <mergeCell ref="B46:B48"/>
    <mergeCell ref="B50:B53"/>
    <mergeCell ref="B55:B56"/>
    <mergeCell ref="B58:B59"/>
    <mergeCell ref="B61:B62"/>
    <mergeCell ref="B64:B66"/>
    <mergeCell ref="B68:B70"/>
    <mergeCell ref="B72:B74"/>
    <mergeCell ref="B27:B30"/>
    <mergeCell ref="B2:B5"/>
    <mergeCell ref="B7:B10"/>
    <mergeCell ref="B12:B15"/>
    <mergeCell ref="B17:B20"/>
    <mergeCell ref="B22:B25"/>
  </mergeCells>
  <pageMargins left="0.5" right="0.5" top="0.25" bottom="0.25" header="0.3" footer="0.3"/>
  <pageSetup paperSize="17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2014-01-14T14:23:49Z</cp:lastPrinted>
  <dcterms:created xsi:type="dcterms:W3CDTF">2013-11-25T00:48:56Z</dcterms:created>
  <dcterms:modified xsi:type="dcterms:W3CDTF">2014-09-16T21:18:07Z</dcterms:modified>
</cp:coreProperties>
</file>