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45" windowWidth="15315" windowHeight="5670" firstSheet="19" activeTab="22"/>
  </bookViews>
  <sheets>
    <sheet name="Test#1" sheetId="1" r:id="rId1"/>
    <sheet name="Test#2" sheetId="4" r:id="rId2"/>
    <sheet name="Test#1 Redo" sheetId="5" r:id="rId3"/>
    <sheet name="Test#2 Redo" sheetId="6" r:id="rId4"/>
    <sheet name="Test #3" sheetId="7" r:id="rId5"/>
    <sheet name="Test #4" sheetId="8" r:id="rId6"/>
    <sheet name="Test #5" sheetId="9" r:id="rId7"/>
    <sheet name="Test #6-SFS Intec 45" sheetId="14" r:id="rId8"/>
    <sheet name="Test #7-SFS Intec 30" sheetId="15" r:id="rId9"/>
    <sheet name="Test #8-SFS Intec 90" sheetId="16" r:id="rId10"/>
    <sheet name="Test #9-Notch with Mel" sheetId="10" r:id="rId11"/>
    <sheet name="Test #10-spreader" sheetId="11" r:id="rId12"/>
    <sheet name="Test #11-screw glue" sheetId="12" r:id="rId13"/>
    <sheet name="Test #12-HBV 1&quot;" sheetId="13" r:id="rId14"/>
    <sheet name="Test #13-Screw Membrane" sheetId="17" r:id="rId15"/>
    <sheet name="Test #14-0.5&quot; Notch with EPI" sheetId="18" r:id="rId16"/>
    <sheet name="Test #15-HBV with changes" sheetId="19" r:id="rId17"/>
    <sheet name="Test #16-GFRP" sheetId="21" r:id="rId18"/>
    <sheet name="Test #17-EPI Notch New Wood" sheetId="22" r:id="rId19"/>
    <sheet name="Test #18-Screws New Wood" sheetId="23" r:id="rId20"/>
    <sheet name="Test #19-Mel 150psi" sheetId="24" r:id="rId21"/>
    <sheet name="Test #20- EPI Screw pressure" sheetId="25" r:id="rId22"/>
    <sheet name="Test #21-Simpson Screws" sheetId="26" r:id="rId23"/>
  </sheets>
  <calcPr calcId="145621"/>
</workbook>
</file>

<file path=xl/calcChain.xml><?xml version="1.0" encoding="utf-8"?>
<calcChain xmlns="http://schemas.openxmlformats.org/spreadsheetml/2006/main">
  <c r="M15" i="7" l="1"/>
  <c r="N3" i="7"/>
  <c r="M3" i="7"/>
  <c r="L3" i="7"/>
  <c r="K3" i="7"/>
  <c r="M12" i="5"/>
  <c r="M13" i="5"/>
  <c r="M15" i="5"/>
  <c r="M15" i="10" l="1"/>
  <c r="M25" i="10"/>
  <c r="M24" i="10"/>
  <c r="L25" i="10"/>
  <c r="L24" i="10"/>
  <c r="M16" i="10"/>
  <c r="L16" i="10"/>
  <c r="O16" i="10" s="1"/>
  <c r="L15" i="10"/>
  <c r="O15" i="10" s="1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M10" i="11"/>
  <c r="M9" i="11"/>
  <c r="L10" i="11"/>
  <c r="L9" i="11"/>
  <c r="O9" i="11" s="1"/>
  <c r="O18" i="11"/>
  <c r="N12" i="11"/>
  <c r="M19" i="11"/>
  <c r="M18" i="11"/>
  <c r="L19" i="11"/>
  <c r="L18" i="11"/>
  <c r="O10" i="11"/>
  <c r="K12" i="11"/>
  <c r="L12" i="11" s="1"/>
  <c r="M12" i="11"/>
  <c r="L8" i="26" l="1"/>
  <c r="K8" i="26"/>
  <c r="K11" i="26"/>
  <c r="M14" i="26"/>
  <c r="N14" i="26" s="1"/>
  <c r="K14" i="26"/>
  <c r="L14" i="26" s="1"/>
  <c r="M11" i="26"/>
  <c r="N11" i="26" s="1"/>
  <c r="L11" i="26"/>
  <c r="M10" i="26"/>
  <c r="N10" i="26" s="1"/>
  <c r="K10" i="26"/>
  <c r="L10" i="26" s="1"/>
  <c r="M9" i="26"/>
  <c r="N9" i="26" s="1"/>
  <c r="L9" i="26"/>
  <c r="K9" i="26"/>
  <c r="M8" i="26"/>
  <c r="N8" i="26" s="1"/>
  <c r="M7" i="26"/>
  <c r="N7" i="26" s="1"/>
  <c r="K7" i="26"/>
  <c r="L7" i="26" s="1"/>
  <c r="M6" i="26"/>
  <c r="N6" i="26" s="1"/>
  <c r="K6" i="26"/>
  <c r="L6" i="26" s="1"/>
  <c r="M5" i="26"/>
  <c r="K5" i="26"/>
  <c r="L5" i="26" s="1"/>
  <c r="M4" i="26"/>
  <c r="N4" i="26" s="1"/>
  <c r="K4" i="26"/>
  <c r="L4" i="26" s="1"/>
  <c r="M3" i="26"/>
  <c r="M15" i="26" s="1"/>
  <c r="K3" i="26"/>
  <c r="L3" i="26" s="1"/>
  <c r="M11" i="25"/>
  <c r="N11" i="25" s="1"/>
  <c r="K11" i="25"/>
  <c r="L11" i="25" s="1"/>
  <c r="M10" i="25"/>
  <c r="N10" i="25" s="1"/>
  <c r="K10" i="25"/>
  <c r="L10" i="25" s="1"/>
  <c r="M9" i="25"/>
  <c r="N9" i="25" s="1"/>
  <c r="L9" i="25"/>
  <c r="K9" i="25"/>
  <c r="M8" i="25"/>
  <c r="N8" i="25" s="1"/>
  <c r="K8" i="25"/>
  <c r="L8" i="25" s="1"/>
  <c r="M7" i="25"/>
  <c r="N7" i="25" s="1"/>
  <c r="K7" i="25"/>
  <c r="L7" i="25" s="1"/>
  <c r="M6" i="25"/>
  <c r="N6" i="25" s="1"/>
  <c r="K6" i="25"/>
  <c r="L6" i="25" s="1"/>
  <c r="M5" i="25"/>
  <c r="K5" i="25"/>
  <c r="L5" i="25" s="1"/>
  <c r="M4" i="25"/>
  <c r="N4" i="25" s="1"/>
  <c r="K4" i="25"/>
  <c r="L4" i="25" s="1"/>
  <c r="M3" i="25"/>
  <c r="L3" i="25"/>
  <c r="K3" i="25"/>
  <c r="M11" i="24"/>
  <c r="N11" i="24" s="1"/>
  <c r="K11" i="24"/>
  <c r="L11" i="24" s="1"/>
  <c r="M10" i="24"/>
  <c r="N10" i="24" s="1"/>
  <c r="K10" i="24"/>
  <c r="L10" i="24" s="1"/>
  <c r="M9" i="24"/>
  <c r="N9" i="24" s="1"/>
  <c r="K9" i="24"/>
  <c r="L9" i="24" s="1"/>
  <c r="M8" i="24"/>
  <c r="N8" i="24" s="1"/>
  <c r="K8" i="24"/>
  <c r="L8" i="24" s="1"/>
  <c r="M7" i="24"/>
  <c r="N7" i="24" s="1"/>
  <c r="K7" i="24"/>
  <c r="L7" i="24" s="1"/>
  <c r="M6" i="24"/>
  <c r="N6" i="24" s="1"/>
  <c r="K6" i="24"/>
  <c r="L6" i="24" s="1"/>
  <c r="M5" i="24"/>
  <c r="M16" i="24" s="1"/>
  <c r="K5" i="24"/>
  <c r="L5" i="24" s="1"/>
  <c r="M4" i="24"/>
  <c r="N4" i="24" s="1"/>
  <c r="K4" i="24"/>
  <c r="L4" i="24" s="1"/>
  <c r="M3" i="24"/>
  <c r="N3" i="24" s="1"/>
  <c r="K3" i="24"/>
  <c r="L3" i="24" s="1"/>
  <c r="M16" i="26" l="1"/>
  <c r="L16" i="26"/>
  <c r="O16" i="26" s="1"/>
  <c r="M16" i="25"/>
  <c r="L16" i="25"/>
  <c r="O16" i="25" s="1"/>
  <c r="L15" i="26"/>
  <c r="O15" i="26" s="1"/>
  <c r="N3" i="26"/>
  <c r="N5" i="26"/>
  <c r="M15" i="25"/>
  <c r="L16" i="24"/>
  <c r="O16" i="24" s="1"/>
  <c r="L15" i="25"/>
  <c r="O15" i="25" s="1"/>
  <c r="N3" i="25"/>
  <c r="N5" i="25"/>
  <c r="L15" i="24"/>
  <c r="O15" i="24" s="1"/>
  <c r="N5" i="24"/>
  <c r="M15" i="24"/>
  <c r="M9" i="22"/>
  <c r="M10" i="22"/>
  <c r="M7" i="22"/>
  <c r="M6" i="22"/>
  <c r="M4" i="22"/>
  <c r="M3" i="22"/>
  <c r="M11" i="23" l="1"/>
  <c r="N11" i="23" s="1"/>
  <c r="K11" i="23"/>
  <c r="L11" i="23" s="1"/>
  <c r="M10" i="23"/>
  <c r="N10" i="23" s="1"/>
  <c r="K10" i="23"/>
  <c r="L10" i="23" s="1"/>
  <c r="M9" i="23"/>
  <c r="N9" i="23" s="1"/>
  <c r="K9" i="23"/>
  <c r="L9" i="23" s="1"/>
  <c r="M8" i="23"/>
  <c r="N8" i="23" s="1"/>
  <c r="K8" i="23"/>
  <c r="L8" i="23" s="1"/>
  <c r="M7" i="23"/>
  <c r="N7" i="23" s="1"/>
  <c r="K7" i="23"/>
  <c r="L7" i="23" s="1"/>
  <c r="M6" i="23"/>
  <c r="N6" i="23" s="1"/>
  <c r="K6" i="23"/>
  <c r="L6" i="23" s="1"/>
  <c r="M5" i="23"/>
  <c r="N5" i="23" s="1"/>
  <c r="K5" i="23"/>
  <c r="L5" i="23" s="1"/>
  <c r="M4" i="23"/>
  <c r="N4" i="23" s="1"/>
  <c r="K4" i="23"/>
  <c r="L4" i="23" s="1"/>
  <c r="M3" i="23"/>
  <c r="M15" i="23" s="1"/>
  <c r="K3" i="23"/>
  <c r="L3" i="23" s="1"/>
  <c r="M11" i="22"/>
  <c r="N11" i="22" s="1"/>
  <c r="K11" i="22"/>
  <c r="L11" i="22" s="1"/>
  <c r="N10" i="22"/>
  <c r="K10" i="22"/>
  <c r="L10" i="22" s="1"/>
  <c r="N9" i="22"/>
  <c r="K9" i="22"/>
  <c r="L9" i="22" s="1"/>
  <c r="M8" i="22"/>
  <c r="N8" i="22" s="1"/>
  <c r="K8" i="22"/>
  <c r="L8" i="22" s="1"/>
  <c r="N7" i="22"/>
  <c r="K7" i="22"/>
  <c r="L7" i="22" s="1"/>
  <c r="N6" i="22"/>
  <c r="K6" i="22"/>
  <c r="L6" i="22" s="1"/>
  <c r="M5" i="22"/>
  <c r="N5" i="22" s="1"/>
  <c r="K5" i="22"/>
  <c r="L5" i="22" s="1"/>
  <c r="N4" i="22"/>
  <c r="K4" i="22"/>
  <c r="L4" i="22" s="1"/>
  <c r="M15" i="22"/>
  <c r="K3" i="22"/>
  <c r="L3" i="22" s="1"/>
  <c r="L16" i="23" l="1"/>
  <c r="O16" i="23" s="1"/>
  <c r="L16" i="22"/>
  <c r="O16" i="22" s="1"/>
  <c r="L15" i="22"/>
  <c r="O15" i="22" s="1"/>
  <c r="L15" i="23"/>
  <c r="O15" i="23" s="1"/>
  <c r="M16" i="23"/>
  <c r="N3" i="23"/>
  <c r="M16" i="22"/>
  <c r="N3" i="22"/>
  <c r="K8" i="21"/>
  <c r="L8" i="21" s="1"/>
  <c r="K4" i="21"/>
  <c r="L4" i="21"/>
  <c r="M11" i="21"/>
  <c r="N11" i="21" s="1"/>
  <c r="K11" i="21"/>
  <c r="L11" i="21" s="1"/>
  <c r="M10" i="21"/>
  <c r="N10" i="21" s="1"/>
  <c r="K10" i="21"/>
  <c r="L10" i="21" s="1"/>
  <c r="M9" i="21"/>
  <c r="N9" i="21" s="1"/>
  <c r="K9" i="21"/>
  <c r="L9" i="21" s="1"/>
  <c r="M8" i="21"/>
  <c r="N8" i="21" s="1"/>
  <c r="M7" i="21"/>
  <c r="N7" i="21" s="1"/>
  <c r="K7" i="21"/>
  <c r="L7" i="21" s="1"/>
  <c r="M6" i="21"/>
  <c r="N6" i="21" s="1"/>
  <c r="K6" i="21"/>
  <c r="L6" i="21" s="1"/>
  <c r="M5" i="21"/>
  <c r="N5" i="21" s="1"/>
  <c r="K5" i="21"/>
  <c r="L5" i="21" s="1"/>
  <c r="M4" i="21"/>
  <c r="N4" i="21" s="1"/>
  <c r="M3" i="21"/>
  <c r="K3" i="21"/>
  <c r="L3" i="21" s="1"/>
  <c r="M15" i="21" l="1"/>
  <c r="L16" i="21"/>
  <c r="O16" i="21" s="1"/>
  <c r="L15" i="21"/>
  <c r="O15" i="21" s="1"/>
  <c r="M16" i="21"/>
  <c r="N3" i="21"/>
  <c r="M11" i="19"/>
  <c r="N11" i="19" s="1"/>
  <c r="K11" i="19"/>
  <c r="L11" i="19" s="1"/>
  <c r="M10" i="19"/>
  <c r="N10" i="19" s="1"/>
  <c r="K10" i="19"/>
  <c r="L10" i="19" s="1"/>
  <c r="M9" i="19"/>
  <c r="N9" i="19" s="1"/>
  <c r="K9" i="19"/>
  <c r="L9" i="19" s="1"/>
  <c r="M8" i="19"/>
  <c r="N8" i="19" s="1"/>
  <c r="K8" i="19"/>
  <c r="L8" i="19" s="1"/>
  <c r="M7" i="19"/>
  <c r="N7" i="19" s="1"/>
  <c r="K7" i="19"/>
  <c r="L7" i="19" s="1"/>
  <c r="M6" i="19"/>
  <c r="N6" i="19" s="1"/>
  <c r="K6" i="19"/>
  <c r="L6" i="19" s="1"/>
  <c r="M5" i="19"/>
  <c r="N5" i="19" s="1"/>
  <c r="K5" i="19"/>
  <c r="L5" i="19" s="1"/>
  <c r="M4" i="19"/>
  <c r="N4" i="19" s="1"/>
  <c r="K4" i="19"/>
  <c r="L4" i="19" s="1"/>
  <c r="M3" i="19"/>
  <c r="M15" i="19" s="1"/>
  <c r="K3" i="19"/>
  <c r="L3" i="19" s="1"/>
  <c r="M11" i="18"/>
  <c r="N11" i="18" s="1"/>
  <c r="K11" i="18"/>
  <c r="L11" i="18" s="1"/>
  <c r="M10" i="18"/>
  <c r="N10" i="18" s="1"/>
  <c r="K10" i="18"/>
  <c r="L10" i="18" s="1"/>
  <c r="M9" i="18"/>
  <c r="N9" i="18" s="1"/>
  <c r="K9" i="18"/>
  <c r="L9" i="18" s="1"/>
  <c r="M8" i="18"/>
  <c r="N8" i="18" s="1"/>
  <c r="K8" i="18"/>
  <c r="L8" i="18" s="1"/>
  <c r="M7" i="18"/>
  <c r="N7" i="18" s="1"/>
  <c r="K7" i="18"/>
  <c r="L7" i="18" s="1"/>
  <c r="M6" i="18"/>
  <c r="N6" i="18" s="1"/>
  <c r="K6" i="18"/>
  <c r="L6" i="18" s="1"/>
  <c r="M5" i="18"/>
  <c r="N5" i="18" s="1"/>
  <c r="K5" i="18"/>
  <c r="L5" i="18" s="1"/>
  <c r="M4" i="18"/>
  <c r="N4" i="18" s="1"/>
  <c r="K4" i="18"/>
  <c r="L4" i="18" s="1"/>
  <c r="M3" i="18"/>
  <c r="K3" i="18"/>
  <c r="L3" i="18" s="1"/>
  <c r="M11" i="17"/>
  <c r="N11" i="17" s="1"/>
  <c r="K11" i="17"/>
  <c r="L11" i="17" s="1"/>
  <c r="M10" i="17"/>
  <c r="N10" i="17" s="1"/>
  <c r="K10" i="17"/>
  <c r="L10" i="17" s="1"/>
  <c r="M9" i="17"/>
  <c r="N9" i="17" s="1"/>
  <c r="K9" i="17"/>
  <c r="L9" i="17" s="1"/>
  <c r="M8" i="17"/>
  <c r="N8" i="17" s="1"/>
  <c r="K8" i="17"/>
  <c r="L8" i="17" s="1"/>
  <c r="M7" i="17"/>
  <c r="N7" i="17" s="1"/>
  <c r="K7" i="17"/>
  <c r="L7" i="17" s="1"/>
  <c r="M6" i="17"/>
  <c r="N6" i="17" s="1"/>
  <c r="K6" i="17"/>
  <c r="L6" i="17" s="1"/>
  <c r="M5" i="17"/>
  <c r="N5" i="17" s="1"/>
  <c r="K5" i="17"/>
  <c r="L5" i="17" s="1"/>
  <c r="M4" i="17"/>
  <c r="N4" i="17" s="1"/>
  <c r="K4" i="17"/>
  <c r="L4" i="17" s="1"/>
  <c r="M3" i="17"/>
  <c r="M15" i="17" s="1"/>
  <c r="K3" i="17"/>
  <c r="L3" i="17" s="1"/>
  <c r="L16" i="17" l="1"/>
  <c r="O16" i="17" s="1"/>
  <c r="L16" i="18"/>
  <c r="O16" i="18" s="1"/>
  <c r="L15" i="17"/>
  <c r="O15" i="17" s="1"/>
  <c r="L15" i="18"/>
  <c r="O15" i="18" s="1"/>
  <c r="M15" i="18"/>
  <c r="L16" i="19"/>
  <c r="O16" i="19" s="1"/>
  <c r="L15" i="19"/>
  <c r="O15" i="19" s="1"/>
  <c r="M16" i="19"/>
  <c r="N3" i="19"/>
  <c r="M16" i="18"/>
  <c r="N3" i="18"/>
  <c r="M16" i="17"/>
  <c r="N3" i="17"/>
  <c r="M25" i="11"/>
  <c r="N25" i="11" s="1"/>
  <c r="K28" i="11"/>
  <c r="L28" i="11" s="1"/>
  <c r="M26" i="11"/>
  <c r="N26" i="11" s="1"/>
  <c r="K26" i="11"/>
  <c r="L26" i="11" s="1"/>
  <c r="K25" i="11"/>
  <c r="L25" i="11" s="1"/>
  <c r="M28" i="11"/>
  <c r="N28" i="11" s="1"/>
  <c r="M27" i="11"/>
  <c r="N27" i="11" s="1"/>
  <c r="K27" i="11"/>
  <c r="L27" i="11" s="1"/>
  <c r="O15" i="7"/>
  <c r="P14" i="1"/>
  <c r="P13" i="1"/>
  <c r="P12" i="1"/>
  <c r="P11" i="1"/>
  <c r="P10" i="1"/>
  <c r="P9" i="1"/>
  <c r="P8" i="1"/>
  <c r="P7" i="1"/>
  <c r="P6" i="1"/>
  <c r="P5" i="1"/>
  <c r="P4" i="1"/>
  <c r="P3" i="1"/>
  <c r="P3" i="4"/>
  <c r="P14" i="4"/>
  <c r="P13" i="4"/>
  <c r="P12" i="4"/>
  <c r="P11" i="4"/>
  <c r="P10" i="4"/>
  <c r="P9" i="4"/>
  <c r="P8" i="4"/>
  <c r="P7" i="4"/>
  <c r="P6" i="4"/>
  <c r="P5" i="4"/>
  <c r="P4" i="4"/>
  <c r="L14" i="5"/>
  <c r="L13" i="5"/>
  <c r="L12" i="5"/>
  <c r="L11" i="5"/>
  <c r="L10" i="5"/>
  <c r="L9" i="5"/>
  <c r="L8" i="5"/>
  <c r="L7" i="5"/>
  <c r="L6" i="5"/>
  <c r="L5" i="5"/>
  <c r="L4" i="5"/>
  <c r="L3" i="5"/>
  <c r="L14" i="6"/>
  <c r="L13" i="6"/>
  <c r="L12" i="6"/>
  <c r="L11" i="6"/>
  <c r="L10" i="6"/>
  <c r="L9" i="6"/>
  <c r="L8" i="6"/>
  <c r="L7" i="6"/>
  <c r="L6" i="6"/>
  <c r="L5" i="6"/>
  <c r="L4" i="6"/>
  <c r="L3" i="6"/>
  <c r="L14" i="7"/>
  <c r="L13" i="7"/>
  <c r="L12" i="7"/>
  <c r="L11" i="7"/>
  <c r="L10" i="7"/>
  <c r="L9" i="7"/>
  <c r="L8" i="7"/>
  <c r="L7" i="7"/>
  <c r="L6" i="7"/>
  <c r="L5" i="7"/>
  <c r="L4" i="7"/>
  <c r="L14" i="8"/>
  <c r="L13" i="8"/>
  <c r="L12" i="8"/>
  <c r="L11" i="8"/>
  <c r="L10" i="8"/>
  <c r="L9" i="8"/>
  <c r="L8" i="8"/>
  <c r="L7" i="8"/>
  <c r="L6" i="8"/>
  <c r="L5" i="8"/>
  <c r="L4" i="8"/>
  <c r="L3" i="8"/>
  <c r="L14" i="9"/>
  <c r="L13" i="9"/>
  <c r="L12" i="9"/>
  <c r="L11" i="9"/>
  <c r="L10" i="9"/>
  <c r="L9" i="9"/>
  <c r="L8" i="9"/>
  <c r="L7" i="9"/>
  <c r="L6" i="9"/>
  <c r="L5" i="9"/>
  <c r="L4" i="9"/>
  <c r="L3" i="9"/>
  <c r="L10" i="14"/>
  <c r="L9" i="14"/>
  <c r="L8" i="14"/>
  <c r="L7" i="14"/>
  <c r="L6" i="14"/>
  <c r="L5" i="14"/>
  <c r="L4" i="14"/>
  <c r="L3" i="14"/>
  <c r="L14" i="15"/>
  <c r="L13" i="15"/>
  <c r="L12" i="15"/>
  <c r="L11" i="15"/>
  <c r="L10" i="15"/>
  <c r="L9" i="15"/>
  <c r="L8" i="15"/>
  <c r="L7" i="15"/>
  <c r="L6" i="15"/>
  <c r="L5" i="15"/>
  <c r="L4" i="15"/>
  <c r="L3" i="15"/>
  <c r="L13" i="16"/>
  <c r="L12" i="16"/>
  <c r="L11" i="16"/>
  <c r="L10" i="16"/>
  <c r="L9" i="16"/>
  <c r="L8" i="16"/>
  <c r="L7" i="16"/>
  <c r="L6" i="16"/>
  <c r="L5" i="16"/>
  <c r="L4" i="16"/>
  <c r="L3" i="16"/>
  <c r="L23" i="10"/>
  <c r="L22" i="10"/>
  <c r="L21" i="10"/>
  <c r="L20" i="10"/>
  <c r="L19" i="10"/>
  <c r="L18" i="10"/>
  <c r="L8" i="10"/>
  <c r="L7" i="10"/>
  <c r="L6" i="10"/>
  <c r="L5" i="10"/>
  <c r="L4" i="10"/>
  <c r="L3" i="10"/>
  <c r="L11" i="13"/>
  <c r="L10" i="13"/>
  <c r="L9" i="13"/>
  <c r="L8" i="13"/>
  <c r="L7" i="13"/>
  <c r="L6" i="13"/>
  <c r="L5" i="13"/>
  <c r="L4" i="13"/>
  <c r="L3" i="13"/>
  <c r="L11" i="12"/>
  <c r="L10" i="12"/>
  <c r="L9" i="12"/>
  <c r="L8" i="12"/>
  <c r="L7" i="12"/>
  <c r="L6" i="12"/>
  <c r="L5" i="12"/>
  <c r="L4" i="12"/>
  <c r="L3" i="12"/>
  <c r="K11" i="13"/>
  <c r="K10" i="13"/>
  <c r="K9" i="13"/>
  <c r="K8" i="13"/>
  <c r="K7" i="13"/>
  <c r="K6" i="13"/>
  <c r="K5" i="13"/>
  <c r="K4" i="13"/>
  <c r="K3" i="13"/>
  <c r="K11" i="12"/>
  <c r="K10" i="12"/>
  <c r="K9" i="12"/>
  <c r="K8" i="12"/>
  <c r="K7" i="12"/>
  <c r="K6" i="12"/>
  <c r="K5" i="12"/>
  <c r="K4" i="12"/>
  <c r="K3" i="12"/>
  <c r="K17" i="11"/>
  <c r="L17" i="11" s="1"/>
  <c r="K16" i="11"/>
  <c r="L16" i="11" s="1"/>
  <c r="K15" i="11"/>
  <c r="L15" i="11" s="1"/>
  <c r="K14" i="11"/>
  <c r="L14" i="11" s="1"/>
  <c r="K13" i="11"/>
  <c r="L13" i="11" s="1"/>
  <c r="K8" i="11"/>
  <c r="L8" i="11" s="1"/>
  <c r="K7" i="11"/>
  <c r="L7" i="11" s="1"/>
  <c r="K6" i="11"/>
  <c r="L6" i="11" s="1"/>
  <c r="K5" i="11"/>
  <c r="L5" i="11" s="1"/>
  <c r="K4" i="11"/>
  <c r="L4" i="11" s="1"/>
  <c r="K3" i="11"/>
  <c r="L3" i="11" s="1"/>
  <c r="K23" i="10"/>
  <c r="K22" i="10"/>
  <c r="K21" i="10"/>
  <c r="K20" i="10"/>
  <c r="K19" i="10"/>
  <c r="K18" i="10"/>
  <c r="K8" i="10"/>
  <c r="K7" i="10"/>
  <c r="K6" i="10"/>
  <c r="K5" i="10"/>
  <c r="K4" i="10"/>
  <c r="K3" i="10"/>
  <c r="K13" i="16"/>
  <c r="K12" i="16"/>
  <c r="K11" i="16"/>
  <c r="K10" i="16"/>
  <c r="K9" i="16"/>
  <c r="K8" i="16"/>
  <c r="K7" i="16"/>
  <c r="K6" i="16"/>
  <c r="K5" i="16"/>
  <c r="K4" i="16"/>
  <c r="K3" i="16"/>
  <c r="K14" i="15"/>
  <c r="K13" i="15"/>
  <c r="K12" i="15"/>
  <c r="K11" i="15"/>
  <c r="K10" i="15"/>
  <c r="K9" i="15"/>
  <c r="K8" i="15"/>
  <c r="K7" i="15"/>
  <c r="K6" i="15"/>
  <c r="K5" i="15"/>
  <c r="K4" i="15"/>
  <c r="K3" i="15"/>
  <c r="K10" i="14"/>
  <c r="K9" i="14"/>
  <c r="K8" i="14"/>
  <c r="K7" i="14"/>
  <c r="K6" i="14"/>
  <c r="K5" i="14"/>
  <c r="K4" i="14"/>
  <c r="K3" i="14"/>
  <c r="K14" i="9"/>
  <c r="K13" i="9"/>
  <c r="K12" i="9"/>
  <c r="K11" i="9"/>
  <c r="K10" i="9"/>
  <c r="K9" i="9"/>
  <c r="K8" i="9"/>
  <c r="K7" i="9"/>
  <c r="K6" i="9"/>
  <c r="K5" i="9"/>
  <c r="K4" i="9"/>
  <c r="K3" i="9"/>
  <c r="K3" i="8"/>
  <c r="K13" i="8"/>
  <c r="K11" i="8"/>
  <c r="K9" i="8"/>
  <c r="K8" i="8"/>
  <c r="K14" i="8"/>
  <c r="K12" i="8"/>
  <c r="K10" i="8"/>
  <c r="K7" i="8"/>
  <c r="K6" i="8"/>
  <c r="K5" i="8"/>
  <c r="K4" i="8"/>
  <c r="K14" i="7"/>
  <c r="K13" i="7"/>
  <c r="K11" i="7"/>
  <c r="K10" i="7"/>
  <c r="K8" i="7"/>
  <c r="K6" i="7"/>
  <c r="K5" i="7"/>
  <c r="K9" i="6"/>
  <c r="K6" i="6"/>
  <c r="K5" i="6"/>
  <c r="K4" i="6"/>
  <c r="K4" i="5"/>
  <c r="K5" i="5"/>
  <c r="O3" i="4"/>
  <c r="O5" i="4"/>
  <c r="O8" i="4"/>
  <c r="O14" i="4"/>
  <c r="O13" i="4"/>
  <c r="O12" i="4"/>
  <c r="O11" i="4"/>
  <c r="O10" i="4"/>
  <c r="O9" i="4"/>
  <c r="O7" i="4"/>
  <c r="O6" i="4"/>
  <c r="O4" i="4"/>
  <c r="O5" i="1"/>
  <c r="O8" i="1"/>
  <c r="O11" i="1"/>
  <c r="O14" i="1"/>
  <c r="O4" i="1"/>
  <c r="O3" i="1"/>
  <c r="K11" i="5"/>
  <c r="K8" i="5"/>
  <c r="K3" i="5"/>
  <c r="K14" i="5"/>
  <c r="K13" i="5"/>
  <c r="K12" i="5"/>
  <c r="K10" i="5"/>
  <c r="K9" i="5"/>
  <c r="K7" i="5"/>
  <c r="K6" i="5"/>
  <c r="K14" i="6"/>
  <c r="K13" i="6"/>
  <c r="K12" i="6"/>
  <c r="K11" i="6"/>
  <c r="K10" i="6"/>
  <c r="K8" i="6"/>
  <c r="K7" i="6"/>
  <c r="K3" i="6"/>
  <c r="K4" i="7"/>
  <c r="K12" i="7"/>
  <c r="K7" i="7"/>
  <c r="K9" i="7"/>
  <c r="O7" i="1"/>
  <c r="O9" i="1"/>
  <c r="O10" i="1"/>
  <c r="O12" i="1"/>
  <c r="O13" i="1"/>
  <c r="O6" i="1"/>
  <c r="R4" i="1"/>
  <c r="R5" i="1"/>
  <c r="R6" i="1"/>
  <c r="R7" i="1"/>
  <c r="R8" i="1"/>
  <c r="R9" i="1"/>
  <c r="R10" i="1"/>
  <c r="R11" i="1"/>
  <c r="R12" i="1"/>
  <c r="R13" i="1"/>
  <c r="R14" i="1"/>
  <c r="R3" i="1"/>
  <c r="R4" i="4"/>
  <c r="R5" i="4"/>
  <c r="R6" i="4"/>
  <c r="R7" i="4"/>
  <c r="R8" i="4"/>
  <c r="R9" i="4"/>
  <c r="R10" i="4"/>
  <c r="R11" i="4"/>
  <c r="R12" i="4"/>
  <c r="R13" i="4"/>
  <c r="R14" i="4"/>
  <c r="N4" i="5"/>
  <c r="N5" i="5"/>
  <c r="N6" i="5"/>
  <c r="N7" i="5"/>
  <c r="N8" i="5"/>
  <c r="N9" i="5"/>
  <c r="N10" i="5"/>
  <c r="N11" i="5"/>
  <c r="N12" i="5"/>
  <c r="N13" i="5"/>
  <c r="N14" i="5"/>
  <c r="N4" i="6"/>
  <c r="N5" i="6"/>
  <c r="N6" i="6"/>
  <c r="N7" i="6"/>
  <c r="N8" i="6"/>
  <c r="N9" i="6"/>
  <c r="N10" i="6"/>
  <c r="N11" i="6"/>
  <c r="N12" i="6"/>
  <c r="N13" i="6"/>
  <c r="N14" i="6"/>
  <c r="N4" i="7"/>
  <c r="N5" i="7"/>
  <c r="N6" i="7"/>
  <c r="N7" i="7"/>
  <c r="N8" i="7"/>
  <c r="N9" i="7"/>
  <c r="N10" i="7"/>
  <c r="N11" i="7"/>
  <c r="N12" i="7"/>
  <c r="N13" i="7"/>
  <c r="N14" i="7"/>
  <c r="N4" i="8"/>
  <c r="N5" i="8"/>
  <c r="N6" i="8"/>
  <c r="N7" i="8"/>
  <c r="N8" i="8"/>
  <c r="N9" i="8"/>
  <c r="N10" i="8"/>
  <c r="N11" i="8"/>
  <c r="N12" i="8"/>
  <c r="N13" i="8"/>
  <c r="N14" i="8"/>
  <c r="N4" i="9"/>
  <c r="N5" i="9"/>
  <c r="N6" i="9"/>
  <c r="N7" i="9"/>
  <c r="N8" i="9"/>
  <c r="N9" i="9"/>
  <c r="N10" i="9"/>
  <c r="N11" i="9"/>
  <c r="N12" i="9"/>
  <c r="N13" i="9"/>
  <c r="N14" i="9"/>
  <c r="N4" i="14"/>
  <c r="N5" i="14"/>
  <c r="N6" i="14"/>
  <c r="N7" i="14"/>
  <c r="N8" i="14"/>
  <c r="N9" i="14"/>
  <c r="N10" i="14"/>
  <c r="N4" i="15"/>
  <c r="N5" i="15"/>
  <c r="N6" i="15"/>
  <c r="N7" i="15"/>
  <c r="N8" i="15"/>
  <c r="N9" i="15"/>
  <c r="N10" i="15"/>
  <c r="N11" i="15"/>
  <c r="N12" i="15"/>
  <c r="N13" i="15"/>
  <c r="N4" i="16"/>
  <c r="N5" i="16"/>
  <c r="N6" i="16"/>
  <c r="N7" i="16"/>
  <c r="N8" i="16"/>
  <c r="N9" i="16"/>
  <c r="N10" i="16"/>
  <c r="N11" i="16"/>
  <c r="N12" i="16"/>
  <c r="N13" i="16"/>
  <c r="N4" i="10"/>
  <c r="N5" i="10"/>
  <c r="N6" i="10"/>
  <c r="N7" i="10"/>
  <c r="N8" i="10"/>
  <c r="N18" i="10"/>
  <c r="N19" i="10"/>
  <c r="N20" i="10"/>
  <c r="N21" i="10"/>
  <c r="N22" i="10"/>
  <c r="N23" i="10"/>
  <c r="N4" i="12"/>
  <c r="N5" i="12"/>
  <c r="N6" i="12"/>
  <c r="N7" i="12"/>
  <c r="N8" i="12"/>
  <c r="N9" i="12"/>
  <c r="N10" i="12"/>
  <c r="N11" i="12"/>
  <c r="N4" i="13"/>
  <c r="N5" i="13"/>
  <c r="N6" i="13"/>
  <c r="N7" i="13"/>
  <c r="N8" i="13"/>
  <c r="N9" i="13"/>
  <c r="N10" i="13"/>
  <c r="N11" i="13"/>
  <c r="L15" i="13"/>
  <c r="O15" i="13" s="1"/>
  <c r="N3" i="13"/>
  <c r="M13" i="16"/>
  <c r="M12" i="16"/>
  <c r="M11" i="16"/>
  <c r="M10" i="16"/>
  <c r="M9" i="16"/>
  <c r="M8" i="16"/>
  <c r="M7" i="16"/>
  <c r="M6" i="16"/>
  <c r="M5" i="16"/>
  <c r="M16" i="16" s="1"/>
  <c r="M4" i="16"/>
  <c r="M3" i="16"/>
  <c r="N3" i="16" s="1"/>
  <c r="L15" i="16"/>
  <c r="O15" i="16" s="1"/>
  <c r="M13" i="15"/>
  <c r="M12" i="15"/>
  <c r="M11" i="15"/>
  <c r="M10" i="15"/>
  <c r="M9" i="15"/>
  <c r="M8" i="15"/>
  <c r="M7" i="15"/>
  <c r="M6" i="15"/>
  <c r="M5" i="15"/>
  <c r="M4" i="15"/>
  <c r="N3" i="15"/>
  <c r="M3" i="15"/>
  <c r="M15" i="15" s="1"/>
  <c r="M10" i="14"/>
  <c r="M9" i="14"/>
  <c r="M8" i="14"/>
  <c r="M7" i="14"/>
  <c r="M6" i="14"/>
  <c r="M5" i="14"/>
  <c r="M4" i="14"/>
  <c r="M3" i="14"/>
  <c r="N3" i="14" s="1"/>
  <c r="L15" i="14"/>
  <c r="O15" i="14" s="1"/>
  <c r="M11" i="13"/>
  <c r="M10" i="13"/>
  <c r="M9" i="13"/>
  <c r="M8" i="13"/>
  <c r="M7" i="13"/>
  <c r="M6" i="13"/>
  <c r="M5" i="13"/>
  <c r="M4" i="13"/>
  <c r="M3" i="13"/>
  <c r="M11" i="12"/>
  <c r="M10" i="12"/>
  <c r="M9" i="12"/>
  <c r="M8" i="12"/>
  <c r="M7" i="12"/>
  <c r="M6" i="12"/>
  <c r="M5" i="12"/>
  <c r="M4" i="12"/>
  <c r="M3" i="12"/>
  <c r="L16" i="13" l="1"/>
  <c r="O16" i="13" s="1"/>
  <c r="M16" i="15"/>
  <c r="M16" i="14"/>
  <c r="M16" i="13"/>
  <c r="M15" i="13"/>
  <c r="M15" i="12"/>
  <c r="M16" i="12"/>
  <c r="L16" i="16"/>
  <c r="O16" i="16" s="1"/>
  <c r="M15" i="16"/>
  <c r="L15" i="15"/>
  <c r="O15" i="15" s="1"/>
  <c r="L16" i="15"/>
  <c r="O16" i="15" s="1"/>
  <c r="L16" i="14"/>
  <c r="O16" i="14" s="1"/>
  <c r="M15" i="14"/>
  <c r="N3" i="12"/>
  <c r="L15" i="12"/>
  <c r="O15" i="12" s="1"/>
  <c r="L16" i="12"/>
  <c r="O16" i="12" s="1"/>
  <c r="M17" i="11"/>
  <c r="N17" i="11" s="1"/>
  <c r="M16" i="11"/>
  <c r="N16" i="11" s="1"/>
  <c r="M15" i="11"/>
  <c r="N15" i="11" s="1"/>
  <c r="M14" i="11"/>
  <c r="N14" i="11" s="1"/>
  <c r="M13" i="11"/>
  <c r="N13" i="11" s="1"/>
  <c r="M8" i="11"/>
  <c r="N8" i="11" s="1"/>
  <c r="M7" i="11"/>
  <c r="N7" i="11" s="1"/>
  <c r="M6" i="11"/>
  <c r="N6" i="11" s="1"/>
  <c r="M5" i="11"/>
  <c r="M4" i="11"/>
  <c r="N4" i="11" s="1"/>
  <c r="M3" i="11"/>
  <c r="M23" i="10"/>
  <c r="M22" i="10"/>
  <c r="M21" i="10"/>
  <c r="M20" i="10"/>
  <c r="M19" i="10"/>
  <c r="M18" i="10"/>
  <c r="M8" i="10"/>
  <c r="M7" i="10"/>
  <c r="M6" i="10"/>
  <c r="M5" i="10"/>
  <c r="M4" i="10"/>
  <c r="M3" i="10"/>
  <c r="N5" i="11" l="1"/>
  <c r="O19" i="11"/>
  <c r="N3" i="11"/>
  <c r="N3" i="10"/>
  <c r="O24" i="10"/>
  <c r="O25" i="10"/>
  <c r="M14" i="7"/>
  <c r="M14" i="9"/>
  <c r="M14" i="8"/>
  <c r="M11" i="8"/>
  <c r="M13" i="8"/>
  <c r="M13" i="9"/>
  <c r="M12" i="9"/>
  <c r="M11" i="9"/>
  <c r="M10" i="9"/>
  <c r="M9" i="9"/>
  <c r="M8" i="9"/>
  <c r="M7" i="9"/>
  <c r="M6" i="9"/>
  <c r="M5" i="9"/>
  <c r="M4" i="9"/>
  <c r="M3" i="9"/>
  <c r="M12" i="8"/>
  <c r="M10" i="8"/>
  <c r="M9" i="8"/>
  <c r="M8" i="8"/>
  <c r="M7" i="8"/>
  <c r="M6" i="8"/>
  <c r="M5" i="8"/>
  <c r="M16" i="8" s="1"/>
  <c r="M4" i="8"/>
  <c r="M3" i="8"/>
  <c r="N3" i="8" s="1"/>
  <c r="Q16" i="1"/>
  <c r="Q15" i="1"/>
  <c r="M5" i="6"/>
  <c r="M13" i="7"/>
  <c r="M13" i="6"/>
  <c r="M9" i="7"/>
  <c r="L16" i="5" l="1"/>
  <c r="O16" i="5" s="1"/>
  <c r="L16" i="8"/>
  <c r="O16" i="8" s="1"/>
  <c r="L15" i="8"/>
  <c r="O15" i="8" s="1"/>
  <c r="L16" i="9"/>
  <c r="O16" i="9" s="1"/>
  <c r="L15" i="9"/>
  <c r="O15" i="9" s="1"/>
  <c r="M15" i="9"/>
  <c r="M16" i="9"/>
  <c r="N3" i="9"/>
  <c r="M15" i="8"/>
  <c r="M12" i="7"/>
  <c r="M11" i="7"/>
  <c r="M10" i="7"/>
  <c r="M8" i="7"/>
  <c r="M7" i="7"/>
  <c r="M6" i="7"/>
  <c r="M5" i="7"/>
  <c r="M16" i="7" s="1"/>
  <c r="L16" i="7"/>
  <c r="O16" i="7" s="1"/>
  <c r="M4" i="7"/>
  <c r="L15" i="7"/>
  <c r="M14" i="6"/>
  <c r="M12" i="6"/>
  <c r="M11" i="6"/>
  <c r="M10" i="6"/>
  <c r="M9" i="6"/>
  <c r="M8" i="6"/>
  <c r="M7" i="6"/>
  <c r="M6" i="6"/>
  <c r="M16" i="6"/>
  <c r="L16" i="6"/>
  <c r="O16" i="6" s="1"/>
  <c r="M4" i="6"/>
  <c r="M3" i="6"/>
  <c r="M15" i="6" s="1"/>
  <c r="L15" i="6"/>
  <c r="O15" i="6" s="1"/>
  <c r="M14" i="5"/>
  <c r="M11" i="5"/>
  <c r="M10" i="5"/>
  <c r="M9" i="5"/>
  <c r="M8" i="5"/>
  <c r="M7" i="5"/>
  <c r="M6" i="5"/>
  <c r="M5" i="5"/>
  <c r="M16" i="5" s="1"/>
  <c r="M4" i="5"/>
  <c r="M3" i="5"/>
  <c r="L15" i="5" l="1"/>
  <c r="O15" i="5" s="1"/>
  <c r="N3" i="6"/>
  <c r="N3" i="5"/>
  <c r="R3" i="4"/>
  <c r="Q15" i="4"/>
  <c r="Q16" i="4"/>
  <c r="Q14" i="4"/>
  <c r="Q13" i="4"/>
  <c r="Q12" i="4"/>
  <c r="Q11" i="4"/>
  <c r="Q10" i="4"/>
  <c r="Q9" i="4"/>
  <c r="Q8" i="4"/>
  <c r="Q7" i="4"/>
  <c r="Q6" i="4"/>
  <c r="Q5" i="4"/>
  <c r="P16" i="4"/>
  <c r="S16" i="4" s="1"/>
  <c r="Q4" i="4"/>
  <c r="P15" i="4"/>
  <c r="S15" i="4" s="1"/>
  <c r="Q3" i="4"/>
  <c r="Q4" i="1"/>
  <c r="Q5" i="1"/>
  <c r="Q6" i="1"/>
  <c r="Q7" i="1"/>
  <c r="Q8" i="1"/>
  <c r="Q9" i="1"/>
  <c r="Q10" i="1"/>
  <c r="Q11" i="1"/>
  <c r="Q12" i="1"/>
  <c r="Q13" i="1"/>
  <c r="Q14" i="1"/>
  <c r="Q3" i="1"/>
  <c r="P16" i="1" l="1"/>
  <c r="S16" i="1" s="1"/>
  <c r="P15" i="1"/>
  <c r="S15" i="1" s="1"/>
</calcChain>
</file>

<file path=xl/sharedStrings.xml><?xml version="1.0" encoding="utf-8"?>
<sst xmlns="http://schemas.openxmlformats.org/spreadsheetml/2006/main" count="833" uniqueCount="70">
  <si>
    <t>CLT 1A</t>
  </si>
  <si>
    <t>CLT 1B</t>
  </si>
  <si>
    <t>Glu 1AB</t>
  </si>
  <si>
    <t>CLT 2A</t>
  </si>
  <si>
    <t>CLT 2B</t>
  </si>
  <si>
    <t>Glu 2AB</t>
  </si>
  <si>
    <t>CLT 3A</t>
  </si>
  <si>
    <t>CLT 3B</t>
  </si>
  <si>
    <t>Glu 3AB</t>
  </si>
  <si>
    <t>CLT 4A</t>
  </si>
  <si>
    <t>CLT 4B</t>
  </si>
  <si>
    <t>Glu 4AB</t>
  </si>
  <si>
    <t>Wieght [lbs]</t>
  </si>
  <si>
    <t>Width [in]</t>
  </si>
  <si>
    <t>Height [in]</t>
  </si>
  <si>
    <t>Depth [in]</t>
  </si>
  <si>
    <t>MC #3  A Side[%]</t>
  </si>
  <si>
    <t>MC #4 B Side[%]</t>
  </si>
  <si>
    <t>non insul</t>
  </si>
  <si>
    <t>MC #1 A Side [%]</t>
  </si>
  <si>
    <t>MC #2 B Side [%]</t>
  </si>
  <si>
    <t>top</t>
  </si>
  <si>
    <t>bottom</t>
  </si>
  <si>
    <t>Adjusted MC [%]</t>
  </si>
  <si>
    <t>Southern Pine</t>
  </si>
  <si>
    <t xml:space="preserve">Moisture Meter Adjustment Table </t>
  </si>
  <si>
    <t>Meter Readings</t>
  </si>
  <si>
    <t>*note: for southern pine insulated tips can only be used for this adjustment</t>
  </si>
  <si>
    <r>
      <t>Density [lbs/ft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</si>
  <si>
    <t>Temperature</t>
  </si>
  <si>
    <t>Average CLT</t>
  </si>
  <si>
    <t>Average Glulam</t>
  </si>
  <si>
    <t>3b is a nice piece</t>
  </si>
  <si>
    <t>1b</t>
  </si>
  <si>
    <t>1b looks nice</t>
  </si>
  <si>
    <t>2a</t>
  </si>
  <si>
    <t>for 2x8's from lowes</t>
  </si>
  <si>
    <t>These flanges were reused from test #3</t>
  </si>
  <si>
    <t>These flanges were reused from Test #4</t>
  </si>
  <si>
    <t>These flanges were reused from Test #5</t>
  </si>
  <si>
    <t>Weight [lbs]</t>
  </si>
  <si>
    <t>MC taken on 12/8 a couple weeks after making and weighing the specimens</t>
  </si>
  <si>
    <t>glulam 4 does not have weight and MC was retaken, but already had pin marks which the values couldn't be found</t>
  </si>
  <si>
    <t>couldn't be found</t>
  </si>
  <si>
    <r>
      <t>SG at MC [lbs/ft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</si>
  <si>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test 4 not done</t>
  </si>
  <si>
    <t>Notes:</t>
  </si>
  <si>
    <t>Tempuratures were not taken down, so they were assumed to be 70.</t>
  </si>
  <si>
    <t>Average MC Adjusted for Temperature [%]</t>
  </si>
  <si>
    <t>3A</t>
  </si>
  <si>
    <t>3B</t>
  </si>
  <si>
    <t>4A</t>
  </si>
  <si>
    <t>4B</t>
  </si>
  <si>
    <t>weight taken with notches taken out and screws in</t>
  </si>
  <si>
    <t>These flanges were reused from test #3 and #6</t>
  </si>
  <si>
    <t>so comment above only is true for the glulams</t>
  </si>
  <si>
    <t>there was no specimen #4</t>
  </si>
  <si>
    <t>CLT MC were taken in the perpindicular to the grain direction</t>
  </si>
  <si>
    <t>CLT 1A-3B weights were taken with notch in it, volumn loss addressed in density calcs</t>
  </si>
  <si>
    <t>CLT flanges were used in test#18</t>
  </si>
  <si>
    <t>note: for southern pine insulated tips can only be used for this adjustment</t>
  </si>
  <si>
    <t>CLT 5A*</t>
  </si>
  <si>
    <t>CLT 5B*</t>
  </si>
  <si>
    <t>Glu 5AB*</t>
  </si>
  <si>
    <t>CLT 6A*</t>
  </si>
  <si>
    <t>CLT 6B*</t>
  </si>
  <si>
    <t>Glu 6AB*</t>
  </si>
  <si>
    <t>*weight taken with notches taken out and screws in</t>
  </si>
  <si>
    <t>tests 1,2,5 and 6 were with 1/2" notch</t>
  </si>
  <si>
    <t>tests 3 and 4 were with 1" notch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</si>
</sst>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0" fillId="0" borderId="0" xfId="0" applyBorder="1" applyAlignment="1">
      <alignment horizontal="center"/>
    </xf>
    <xf numFmtId="164" fontId="2" fillId="3" borderId="1" xfId="0" applyNumberFormat="1" applyFont="1" applyFill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Fill="1" applyBorder="1"/>
    <xf numFmtId="0" fontId="0" fillId="4" borderId="0" xfId="0" applyFill="1"/>
    <xf numFmtId="0" fontId="0" fillId="0" borderId="0" xfId="0" applyBorder="1"/>
    <xf numFmtId="164" fontId="2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2" fontId="0" fillId="0" borderId="1" xfId="0" applyNumberFormat="1" applyBorder="1"/>
    <xf numFmtId="0" fontId="3" fillId="0" borderId="0" xfId="0" applyFont="1"/>
    <xf numFmtId="2" fontId="0" fillId="0" borderId="7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164" fontId="2" fillId="0" borderId="0" xfId="0" applyNumberFormat="1" applyFont="1" applyFill="1" applyBorder="1"/>
    <xf numFmtId="165" fontId="0" fillId="4" borderId="0" xfId="0" applyNumberFormat="1" applyFill="1"/>
    <xf numFmtId="2" fontId="0" fillId="0" borderId="0" xfId="0" applyNumberFormat="1" applyBorder="1"/>
    <xf numFmtId="164" fontId="2" fillId="3" borderId="4" xfId="0" applyNumberFormat="1" applyFon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64" fontId="2" fillId="0" borderId="10" xfId="0" applyNumberFormat="1" applyFont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0" fontId="0" fillId="0" borderId="12" xfId="0" applyBorder="1"/>
    <xf numFmtId="164" fontId="2" fillId="2" borderId="13" xfId="0" applyNumberFormat="1" applyFont="1" applyFill="1" applyBorder="1"/>
    <xf numFmtId="164" fontId="2" fillId="0" borderId="13" xfId="0" applyNumberFormat="1" applyFont="1" applyBorder="1"/>
    <xf numFmtId="164" fontId="0" fillId="2" borderId="13" xfId="0" applyNumberFormat="1" applyFill="1" applyBorder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E25" sqref="E25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" bestFit="1" customWidth="1"/>
    <col min="9" max="9" width="15.7109375" bestFit="1" customWidth="1"/>
    <col min="10" max="10" width="9.7109375" customWidth="1"/>
    <col min="11" max="11" width="15.85546875" bestFit="1" customWidth="1"/>
    <col min="12" max="12" width="15" bestFit="1" customWidth="1"/>
    <col min="13" max="13" width="15.28515625" bestFit="1" customWidth="1"/>
    <col min="14" max="14" width="9.7109375" customWidth="1"/>
    <col min="15" max="15" width="20.5703125" customWidth="1"/>
    <col min="16" max="16" width="15.85546875" bestFit="1" customWidth="1"/>
    <col min="17" max="17" width="15.5703125" bestFit="1" customWidth="1"/>
    <col min="18" max="18" width="16.28515625" bestFit="1" customWidth="1"/>
  </cols>
  <sheetData>
    <row r="1" spans="1:19" x14ac:dyDescent="0.25">
      <c r="G1" s="48" t="s">
        <v>21</v>
      </c>
      <c r="H1" s="49"/>
      <c r="I1" s="49"/>
      <c r="J1" s="50"/>
      <c r="K1" s="51" t="s">
        <v>22</v>
      </c>
      <c r="L1" s="52"/>
      <c r="M1" s="52"/>
      <c r="N1" s="52"/>
      <c r="O1" s="7"/>
      <c r="P1" s="7"/>
    </row>
    <row r="2" spans="1:19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18</v>
      </c>
      <c r="I2" s="23" t="s">
        <v>20</v>
      </c>
      <c r="J2" s="23" t="s">
        <v>18</v>
      </c>
      <c r="K2" s="23" t="s">
        <v>16</v>
      </c>
      <c r="L2" s="23" t="s">
        <v>18</v>
      </c>
      <c r="M2" s="23" t="s">
        <v>17</v>
      </c>
      <c r="N2" s="23" t="s">
        <v>18</v>
      </c>
      <c r="O2" s="24" t="s">
        <v>48</v>
      </c>
      <c r="P2" s="23" t="s">
        <v>23</v>
      </c>
      <c r="Q2" s="25" t="s">
        <v>28</v>
      </c>
      <c r="R2" s="25" t="s">
        <v>44</v>
      </c>
    </row>
    <row r="3" spans="1:19" x14ac:dyDescent="0.25">
      <c r="A3" s="1" t="s">
        <v>0</v>
      </c>
      <c r="B3" s="1">
        <v>28.5</v>
      </c>
      <c r="C3" s="1">
        <v>12</v>
      </c>
      <c r="D3" s="1">
        <v>24</v>
      </c>
      <c r="E3" s="1">
        <v>4.09375</v>
      </c>
      <c r="F3" s="1">
        <v>75</v>
      </c>
      <c r="G3" s="5">
        <v>12.8</v>
      </c>
      <c r="H3" s="5">
        <v>12</v>
      </c>
      <c r="I3" s="6"/>
      <c r="J3" s="6"/>
      <c r="K3" s="5">
        <v>11.2</v>
      </c>
      <c r="L3" s="5">
        <v>10.4</v>
      </c>
      <c r="M3" s="6"/>
      <c r="N3" s="6"/>
      <c r="O3" s="8">
        <f>AVERAGE(G3,K3)-(F3-70)/(10)</f>
        <v>11.5</v>
      </c>
      <c r="P3" s="8">
        <f>IF(O3&gt;8,IF((O3)&gt;10,IF((O3)&gt;12,IF((O3)&lt;14,$K$19+((O3)-$K$18)*($L$19-$K$19)/($L$18-$K$18),"Above 14"),$J$19+((O3)-$J$18)*($K$19-$J$19)/($K$18-$J$18)),$I$19+((O3)-$I$18)*($J$19-$I$19)/($J$18-$I$18)),"Lower than 8")</f>
        <v>13.875</v>
      </c>
      <c r="Q3" s="20">
        <f>B3/((C3*D3*E3)/1728)</f>
        <v>41.770992366412216</v>
      </c>
      <c r="R3" s="20">
        <f>Q3/62.4</f>
        <v>0.66940692894891374</v>
      </c>
    </row>
    <row r="4" spans="1:19" x14ac:dyDescent="0.25">
      <c r="A4" s="1" t="s">
        <v>1</v>
      </c>
      <c r="B4" s="1">
        <v>27</v>
      </c>
      <c r="C4" s="1">
        <v>11.8125</v>
      </c>
      <c r="D4" s="1">
        <v>23.9375</v>
      </c>
      <c r="E4" s="1">
        <v>4.09375</v>
      </c>
      <c r="F4" s="1">
        <v>75</v>
      </c>
      <c r="G4" s="5">
        <v>11.9</v>
      </c>
      <c r="H4" s="5">
        <v>11.2</v>
      </c>
      <c r="I4" s="6"/>
      <c r="J4" s="6"/>
      <c r="K4" s="5">
        <v>12.8</v>
      </c>
      <c r="L4" s="5">
        <v>12</v>
      </c>
      <c r="M4" s="6"/>
      <c r="N4" s="6"/>
      <c r="O4" s="8">
        <f>AVERAGE(G4,K4)-(F4-70)/(10)</f>
        <v>11.850000000000001</v>
      </c>
      <c r="P4" s="8">
        <f t="shared" ref="P4:P14" si="0">IF(O4&gt;8,IF((O4)&gt;10,IF((O4)&gt;12,IF((O4)&lt;14,$K$19+((O4)-$K$18)*($L$19-$K$19)/($L$18-$K$18),"Above 14"),$J$19+((O4)-$J$18)*($K$19-$J$19)/($K$18-$J$18)),$I$19+((O4)-$I$18)*($J$19-$I$19)/($J$18-$I$18)),"Lower than 8")</f>
        <v>14.312500000000002</v>
      </c>
      <c r="Q4" s="20">
        <f t="shared" ref="Q4:Q14" si="1">B4/((C4*D4*E4)/1728)</f>
        <v>40.305616851408409</v>
      </c>
      <c r="R4" s="20">
        <f t="shared" ref="R4:R14" si="2">Q4/62.4</f>
        <v>0.64592334697769893</v>
      </c>
    </row>
    <row r="5" spans="1:19" x14ac:dyDescent="0.25">
      <c r="A5" s="1" t="s">
        <v>2</v>
      </c>
      <c r="B5" s="1">
        <v>15</v>
      </c>
      <c r="C5" s="1">
        <v>2.5</v>
      </c>
      <c r="D5" s="1">
        <v>23.84375</v>
      </c>
      <c r="E5" s="1">
        <v>10.75</v>
      </c>
      <c r="F5" s="1">
        <v>75</v>
      </c>
      <c r="G5" s="5">
        <v>12.3</v>
      </c>
      <c r="H5" s="5">
        <v>11.8</v>
      </c>
      <c r="I5" s="5">
        <v>12.8</v>
      </c>
      <c r="J5" s="5">
        <v>12</v>
      </c>
      <c r="K5" s="5">
        <v>13</v>
      </c>
      <c r="L5" s="5">
        <v>12.2</v>
      </c>
      <c r="M5" s="5">
        <v>14</v>
      </c>
      <c r="N5" s="5">
        <v>13.1</v>
      </c>
      <c r="O5" s="8">
        <f>AVERAGE(G5,I5,M5,K5)-(F5-70)/(10)</f>
        <v>12.525</v>
      </c>
      <c r="P5" s="8">
        <f t="shared" si="0"/>
        <v>15.025</v>
      </c>
      <c r="Q5" s="20">
        <f t="shared" si="1"/>
        <v>40.449388887195589</v>
      </c>
      <c r="R5" s="20">
        <f t="shared" si="2"/>
        <v>0.64822738601274987</v>
      </c>
    </row>
    <row r="6" spans="1:19" x14ac:dyDescent="0.25">
      <c r="A6" s="1" t="s">
        <v>3</v>
      </c>
      <c r="B6" s="1">
        <v>28.5</v>
      </c>
      <c r="C6" s="1">
        <v>12</v>
      </c>
      <c r="D6" s="1">
        <v>23.9375</v>
      </c>
      <c r="E6" s="1">
        <v>4.09375</v>
      </c>
      <c r="F6" s="1">
        <v>70</v>
      </c>
      <c r="G6" s="2">
        <v>12.4</v>
      </c>
      <c r="H6" s="2">
        <v>11.8</v>
      </c>
      <c r="I6" s="3"/>
      <c r="J6" s="3"/>
      <c r="K6" s="2">
        <v>13.2</v>
      </c>
      <c r="L6" s="2">
        <v>12.4</v>
      </c>
      <c r="M6" s="3"/>
      <c r="N6" s="3"/>
      <c r="O6" s="8">
        <f>AVERAGE(G6,K6)-(F6-70)/(10)</f>
        <v>12.8</v>
      </c>
      <c r="P6" s="8">
        <f t="shared" si="0"/>
        <v>15.3</v>
      </c>
      <c r="Q6" s="20">
        <f t="shared" si="1"/>
        <v>41.880055009666556</v>
      </c>
      <c r="R6" s="20">
        <f t="shared" si="2"/>
        <v>0.6711547277190153</v>
      </c>
    </row>
    <row r="7" spans="1:19" x14ac:dyDescent="0.25">
      <c r="A7" s="1" t="s">
        <v>4</v>
      </c>
      <c r="B7" s="1">
        <v>27.75</v>
      </c>
      <c r="C7" s="1">
        <v>12</v>
      </c>
      <c r="D7" s="1">
        <v>23.9375</v>
      </c>
      <c r="E7" s="1">
        <v>4.09375</v>
      </c>
      <c r="F7" s="1">
        <v>70</v>
      </c>
      <c r="G7" s="2">
        <v>12.4</v>
      </c>
      <c r="H7" s="2">
        <v>11.7</v>
      </c>
      <c r="I7" s="3"/>
      <c r="J7" s="3"/>
      <c r="K7" s="2">
        <v>14.2</v>
      </c>
      <c r="L7" s="2">
        <v>13.5</v>
      </c>
      <c r="M7" s="3"/>
      <c r="N7" s="3"/>
      <c r="O7" s="8">
        <f t="shared" ref="O7:O13" si="3">AVERAGE(G7,K7)-(F7-70)/(10)</f>
        <v>13.3</v>
      </c>
      <c r="P7" s="8">
        <f t="shared" si="0"/>
        <v>15.8</v>
      </c>
      <c r="Q7" s="20">
        <f t="shared" si="1"/>
        <v>40.77794829888586</v>
      </c>
      <c r="R7" s="20">
        <f t="shared" si="2"/>
        <v>0.65349276120009392</v>
      </c>
    </row>
    <row r="8" spans="1:19" x14ac:dyDescent="0.25">
      <c r="A8" s="1" t="s">
        <v>5</v>
      </c>
      <c r="B8" s="1">
        <v>15</v>
      </c>
      <c r="C8" s="1">
        <v>2.5</v>
      </c>
      <c r="D8" s="1">
        <v>23.8125</v>
      </c>
      <c r="E8" s="1">
        <v>10.75</v>
      </c>
      <c r="F8" s="1">
        <v>70</v>
      </c>
      <c r="G8" s="2">
        <v>11.1</v>
      </c>
      <c r="H8" s="2">
        <v>10.8</v>
      </c>
      <c r="I8" s="2">
        <v>12</v>
      </c>
      <c r="J8" s="2">
        <v>11</v>
      </c>
      <c r="K8" s="2">
        <v>13</v>
      </c>
      <c r="L8" s="2">
        <v>11.9</v>
      </c>
      <c r="M8" s="2">
        <v>11.5</v>
      </c>
      <c r="N8" s="2">
        <v>10.7</v>
      </c>
      <c r="O8" s="8">
        <f>AVERAGE(G8,I8,M8,K8)-(F8-70)/(10)</f>
        <v>11.9</v>
      </c>
      <c r="P8" s="8">
        <f t="shared" si="0"/>
        <v>14.375</v>
      </c>
      <c r="Q8" s="20">
        <f t="shared" si="1"/>
        <v>40.502472074711591</v>
      </c>
      <c r="R8" s="20">
        <f t="shared" si="2"/>
        <v>0.6490780781203781</v>
      </c>
    </row>
    <row r="9" spans="1:19" x14ac:dyDescent="0.25">
      <c r="A9" s="1" t="s">
        <v>6</v>
      </c>
      <c r="B9" s="1">
        <v>28.5</v>
      </c>
      <c r="C9" s="1">
        <v>12</v>
      </c>
      <c r="D9" s="1">
        <v>24.0625</v>
      </c>
      <c r="E9" s="1">
        <v>4.09375</v>
      </c>
      <c r="F9" s="1">
        <v>70</v>
      </c>
      <c r="G9" s="2">
        <v>12.4</v>
      </c>
      <c r="H9" s="2">
        <v>11.7</v>
      </c>
      <c r="I9" s="3"/>
      <c r="J9" s="3"/>
      <c r="K9" s="4">
        <v>13</v>
      </c>
      <c r="L9" s="4">
        <v>12.1</v>
      </c>
      <c r="M9" s="3"/>
      <c r="N9" s="3"/>
      <c r="O9" s="8">
        <f t="shared" si="3"/>
        <v>12.7</v>
      </c>
      <c r="P9" s="8">
        <f t="shared" si="0"/>
        <v>15.2</v>
      </c>
      <c r="Q9" s="20">
        <f t="shared" si="1"/>
        <v>41.662496282343611</v>
      </c>
      <c r="R9" s="20">
        <f t="shared" si="2"/>
        <v>0.66766820965294249</v>
      </c>
    </row>
    <row r="10" spans="1:19" x14ac:dyDescent="0.25">
      <c r="A10" s="1" t="s">
        <v>7</v>
      </c>
      <c r="B10" s="1">
        <v>27.5</v>
      </c>
      <c r="C10" s="1">
        <v>11.8125</v>
      </c>
      <c r="D10" s="1">
        <v>24</v>
      </c>
      <c r="E10" s="1">
        <v>4.09375</v>
      </c>
      <c r="F10" s="1">
        <v>70</v>
      </c>
      <c r="G10" s="2">
        <v>13</v>
      </c>
      <c r="H10" s="2">
        <v>12</v>
      </c>
      <c r="I10" s="3"/>
      <c r="J10" s="3"/>
      <c r="K10" s="4">
        <v>14.2</v>
      </c>
      <c r="L10" s="4">
        <v>12.5</v>
      </c>
      <c r="M10" s="3"/>
      <c r="N10" s="3"/>
      <c r="O10" s="8">
        <f t="shared" si="3"/>
        <v>13.6</v>
      </c>
      <c r="P10" s="8">
        <f t="shared" si="0"/>
        <v>16.100000000000001</v>
      </c>
      <c r="Q10" s="20">
        <f t="shared" si="1"/>
        <v>40.945110868774989</v>
      </c>
      <c r="R10" s="20">
        <f t="shared" si="2"/>
        <v>0.65617164853806076</v>
      </c>
    </row>
    <row r="11" spans="1:19" x14ac:dyDescent="0.25">
      <c r="A11" s="1" t="s">
        <v>8</v>
      </c>
      <c r="B11" s="1">
        <v>15.5</v>
      </c>
      <c r="C11" s="1">
        <v>2.5</v>
      </c>
      <c r="D11" s="1">
        <v>23.875</v>
      </c>
      <c r="E11" s="1">
        <v>10.75</v>
      </c>
      <c r="F11" s="1">
        <v>70</v>
      </c>
      <c r="G11" s="2">
        <v>12</v>
      </c>
      <c r="H11" s="2">
        <v>11.1</v>
      </c>
      <c r="I11" s="2">
        <v>12.1</v>
      </c>
      <c r="J11" s="2">
        <v>11.5</v>
      </c>
      <c r="K11" s="2">
        <v>13</v>
      </c>
      <c r="L11" s="2">
        <v>12</v>
      </c>
      <c r="M11" s="2">
        <v>11.9</v>
      </c>
      <c r="N11" s="2">
        <v>10.9</v>
      </c>
      <c r="O11" s="8">
        <f>AVERAGE(G11,I11,M11,K11)-(F11-70)/(10)</f>
        <v>12.25</v>
      </c>
      <c r="P11" s="8">
        <f t="shared" si="0"/>
        <v>14.75</v>
      </c>
      <c r="Q11" s="20">
        <f t="shared" si="1"/>
        <v>41.742992816266899</v>
      </c>
      <c r="R11" s="20">
        <f t="shared" si="2"/>
        <v>0.66895821820940549</v>
      </c>
    </row>
    <row r="12" spans="1:19" x14ac:dyDescent="0.25">
      <c r="A12" s="1" t="s">
        <v>9</v>
      </c>
      <c r="B12" s="1">
        <v>29.5</v>
      </c>
      <c r="C12" s="1">
        <v>11.9375</v>
      </c>
      <c r="D12" s="1">
        <v>24</v>
      </c>
      <c r="E12" s="1">
        <v>4.09375</v>
      </c>
      <c r="F12" s="1">
        <v>70</v>
      </c>
      <c r="G12" s="2">
        <v>11.5</v>
      </c>
      <c r="H12" s="2">
        <v>10.9</v>
      </c>
      <c r="I12" s="3"/>
      <c r="J12" s="3"/>
      <c r="K12" s="4">
        <v>13.9</v>
      </c>
      <c r="L12" s="4">
        <v>12.9</v>
      </c>
      <c r="M12" s="3"/>
      <c r="N12" s="3"/>
      <c r="O12" s="8">
        <f t="shared" si="3"/>
        <v>12.7</v>
      </c>
      <c r="P12" s="8">
        <f t="shared" si="0"/>
        <v>15.2</v>
      </c>
      <c r="Q12" s="20">
        <f t="shared" si="1"/>
        <v>43.46301107070061</v>
      </c>
      <c r="R12" s="20">
        <f t="shared" si="2"/>
        <v>0.69652261331250975</v>
      </c>
    </row>
    <row r="13" spans="1:19" x14ac:dyDescent="0.25">
      <c r="A13" s="1" t="s">
        <v>10</v>
      </c>
      <c r="B13" s="1">
        <v>28.25</v>
      </c>
      <c r="C13" s="1">
        <v>12</v>
      </c>
      <c r="D13" s="1">
        <v>24</v>
      </c>
      <c r="E13" s="1">
        <v>4.09375</v>
      </c>
      <c r="F13" s="1">
        <v>70</v>
      </c>
      <c r="G13" s="2">
        <v>12.1</v>
      </c>
      <c r="H13" s="2">
        <v>11.3</v>
      </c>
      <c r="I13" s="3"/>
      <c r="J13" s="3"/>
      <c r="K13" s="4">
        <v>13.6</v>
      </c>
      <c r="L13" s="4">
        <v>12.8</v>
      </c>
      <c r="M13" s="3"/>
      <c r="N13" s="3"/>
      <c r="O13" s="8">
        <f t="shared" si="3"/>
        <v>12.85</v>
      </c>
      <c r="P13" s="8">
        <f t="shared" si="0"/>
        <v>15.35</v>
      </c>
      <c r="Q13" s="20">
        <f t="shared" si="1"/>
        <v>41.404580152671755</v>
      </c>
      <c r="R13" s="20">
        <f t="shared" si="2"/>
        <v>0.66353493834409871</v>
      </c>
    </row>
    <row r="14" spans="1:19" x14ac:dyDescent="0.25">
      <c r="A14" s="1" t="s">
        <v>11</v>
      </c>
      <c r="B14" s="1">
        <v>15.5</v>
      </c>
      <c r="C14" s="1">
        <v>2.5</v>
      </c>
      <c r="D14" s="1">
        <v>23.8125</v>
      </c>
      <c r="E14" s="1">
        <v>10.75</v>
      </c>
      <c r="F14" s="1">
        <v>70</v>
      </c>
      <c r="G14" s="2">
        <v>12</v>
      </c>
      <c r="H14" s="2">
        <v>11.1</v>
      </c>
      <c r="I14" s="2">
        <v>12</v>
      </c>
      <c r="J14" s="2">
        <v>11.1</v>
      </c>
      <c r="K14" s="2">
        <v>13</v>
      </c>
      <c r="L14" s="2">
        <v>12.1</v>
      </c>
      <c r="M14" s="2">
        <v>12</v>
      </c>
      <c r="N14" s="2">
        <v>11.1</v>
      </c>
      <c r="O14" s="8">
        <f>AVERAGE(G14,I14,M14,K14)-(F14-70)/(10)</f>
        <v>12.25</v>
      </c>
      <c r="P14" s="8">
        <f t="shared" si="0"/>
        <v>14.75</v>
      </c>
      <c r="Q14" s="20">
        <f t="shared" si="1"/>
        <v>41.852554477201977</v>
      </c>
      <c r="R14" s="20">
        <f t="shared" si="2"/>
        <v>0.67071401405772402</v>
      </c>
    </row>
    <row r="15" spans="1:19" x14ac:dyDescent="0.25">
      <c r="O15" s="9" t="s">
        <v>30</v>
      </c>
      <c r="P15" s="22">
        <f>AVERAGE(P3,P4,P6,P7,P9,P10,P12,P13)</f>
        <v>15.1421875</v>
      </c>
      <c r="Q15" s="13">
        <f>AVERAGE(Q3,Q4,Q6,Q7,Q9,Q10,Q12,Q13)</f>
        <v>41.526226362608</v>
      </c>
      <c r="R15" s="30">
        <v>0.63</v>
      </c>
      <c r="S15">
        <f>62.4*(R15/(1+R15*0.009*P15))*(1+(P15/100))</f>
        <v>41.685719176933496</v>
      </c>
    </row>
    <row r="16" spans="1:19" x14ac:dyDescent="0.25">
      <c r="B16" s="21" t="s">
        <v>46</v>
      </c>
      <c r="O16" t="s">
        <v>31</v>
      </c>
      <c r="P16" s="22">
        <f>AVERAGE(P5,P8,P11,P14)</f>
        <v>14.725</v>
      </c>
      <c r="Q16" s="13">
        <f>AVERAGE(Q5,Q8,Q11,Q14)</f>
        <v>41.136852063844017</v>
      </c>
      <c r="R16" s="30">
        <v>0.62</v>
      </c>
      <c r="S16">
        <f>62.4*(R16/(1+R16*0.009*P16))*(1+(P16/100))</f>
        <v>41.014805960825775</v>
      </c>
    </row>
    <row r="17" spans="8:16" x14ac:dyDescent="0.25">
      <c r="H17" s="48" t="s">
        <v>25</v>
      </c>
      <c r="I17" s="49"/>
      <c r="J17" s="49"/>
      <c r="K17" s="49"/>
      <c r="L17" s="50"/>
      <c r="M17" s="27"/>
      <c r="N17" s="27"/>
      <c r="O17" s="27"/>
      <c r="P17" s="27"/>
    </row>
    <row r="18" spans="8:16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  <c r="M18" s="15"/>
      <c r="N18" s="15"/>
      <c r="O18" s="15"/>
      <c r="P18" s="15"/>
    </row>
    <row r="19" spans="8:16" x14ac:dyDescent="0.25"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  <c r="M19" s="15"/>
      <c r="N19" s="15"/>
      <c r="O19" s="15"/>
      <c r="P19" s="15"/>
    </row>
    <row r="20" spans="8:16" x14ac:dyDescent="0.25">
      <c r="I20" t="s">
        <v>27</v>
      </c>
      <c r="M20" s="15"/>
      <c r="N20" s="15"/>
      <c r="O20" s="15"/>
      <c r="P20" s="15"/>
    </row>
  </sheetData>
  <mergeCells count="3">
    <mergeCell ref="G1:J1"/>
    <mergeCell ref="K1:N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O22" sqref="O2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28.75</v>
      </c>
      <c r="C3" s="1">
        <v>11.9375</v>
      </c>
      <c r="D3" s="1">
        <v>23.9375</v>
      </c>
      <c r="E3" s="1">
        <v>4.09375</v>
      </c>
      <c r="F3" s="1">
        <v>65</v>
      </c>
      <c r="G3" s="5">
        <v>9.1999999999999993</v>
      </c>
      <c r="H3" s="6"/>
      <c r="I3" s="5">
        <v>12</v>
      </c>
      <c r="J3" s="6"/>
      <c r="K3" s="8">
        <f>AVERAGE(G3,I3)-(F3-70)/(10)</f>
        <v>11.1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13.375</v>
      </c>
      <c r="M3" s="20">
        <f t="shared" ref="M3:M13" si="0">B3/((C3*D3*E3)/1728)</f>
        <v>42.468614614376662</v>
      </c>
      <c r="N3" s="20">
        <f>M3/62.4</f>
        <v>0.68058677266629264</v>
      </c>
    </row>
    <row r="4" spans="1:15" x14ac:dyDescent="0.25">
      <c r="A4" s="1" t="s">
        <v>1</v>
      </c>
      <c r="B4" s="1">
        <v>28.5</v>
      </c>
      <c r="C4" s="1">
        <v>12</v>
      </c>
      <c r="D4" s="1">
        <v>24</v>
      </c>
      <c r="E4" s="1">
        <v>4.09375</v>
      </c>
      <c r="F4" s="1">
        <v>65</v>
      </c>
      <c r="G4" s="5">
        <v>9</v>
      </c>
      <c r="H4" s="6"/>
      <c r="I4" s="5">
        <v>12.5</v>
      </c>
      <c r="J4" s="6"/>
      <c r="K4" s="8">
        <f>AVERAGE(G4,I4)-(F4-70)/(10)</f>
        <v>11.25</v>
      </c>
      <c r="L4" s="8">
        <f t="shared" ref="L4:L13" si="1">IF(K4&gt;8,IF((K4)&gt;10,IF((K4)&gt;12,IF((K4)&lt;14,$K$19+((K4)-$K$18)*($L$19-$K$19)/($L$18-$K$18),"Above 14"),$J$19+((K4)-$J$18)*($K$19-$J$19)/($K$18-$J$18)),$I$19+((K4)-$I$18)*($J$19-$I$19)/($J$18-$I$18)),"Lower than 8")</f>
        <v>13.5625</v>
      </c>
      <c r="M4" s="20">
        <f t="shared" si="0"/>
        <v>41.770992366412216</v>
      </c>
      <c r="N4" s="20">
        <f t="shared" ref="N4:N13" si="2">M4/62.4</f>
        <v>0.66940692894891374</v>
      </c>
    </row>
    <row r="5" spans="1:15" x14ac:dyDescent="0.25">
      <c r="A5" s="1" t="s">
        <v>2</v>
      </c>
      <c r="B5" s="1">
        <v>15.5</v>
      </c>
      <c r="C5" s="1">
        <v>2.5</v>
      </c>
      <c r="D5" s="1">
        <v>23.875</v>
      </c>
      <c r="E5" s="1">
        <v>10.875</v>
      </c>
      <c r="F5" s="1">
        <v>65</v>
      </c>
      <c r="G5" s="5">
        <v>9.5</v>
      </c>
      <c r="H5" s="5">
        <v>9.5</v>
      </c>
      <c r="I5" s="5">
        <v>9.1999999999999993</v>
      </c>
      <c r="J5" s="5">
        <v>9</v>
      </c>
      <c r="K5" s="8">
        <f>AVERAGE(G5,H5,I5,J5)-(F5-70)/(10)</f>
        <v>9.8000000000000007</v>
      </c>
      <c r="L5" s="8">
        <f t="shared" si="1"/>
        <v>11.75</v>
      </c>
      <c r="M5" s="20">
        <f t="shared" si="0"/>
        <v>41.26318830113739</v>
      </c>
      <c r="N5" s="20">
        <f t="shared" si="2"/>
        <v>0.66126904328745817</v>
      </c>
    </row>
    <row r="6" spans="1:15" x14ac:dyDescent="0.25">
      <c r="A6" s="1" t="s">
        <v>3</v>
      </c>
      <c r="B6" s="1">
        <v>28.75</v>
      </c>
      <c r="C6" s="1">
        <v>12</v>
      </c>
      <c r="D6" s="1">
        <v>24</v>
      </c>
      <c r="E6" s="1">
        <v>4.09375</v>
      </c>
      <c r="F6" s="1">
        <v>65</v>
      </c>
      <c r="G6" s="2">
        <v>10</v>
      </c>
      <c r="H6" s="3"/>
      <c r="I6" s="2">
        <v>13</v>
      </c>
      <c r="J6" s="3"/>
      <c r="K6" s="8">
        <f>AVERAGE(G6,I6)-(F6-70)/(10)</f>
        <v>12</v>
      </c>
      <c r="L6" s="8">
        <f t="shared" si="1"/>
        <v>14.5</v>
      </c>
      <c r="M6" s="20">
        <f t="shared" si="0"/>
        <v>42.137404580152676</v>
      </c>
      <c r="N6" s="20">
        <f t="shared" si="2"/>
        <v>0.67527891955372876</v>
      </c>
    </row>
    <row r="7" spans="1:15" x14ac:dyDescent="0.25">
      <c r="A7" s="1" t="s">
        <v>4</v>
      </c>
      <c r="B7" s="1">
        <v>28</v>
      </c>
      <c r="C7" s="1">
        <v>12</v>
      </c>
      <c r="D7" s="1">
        <v>24</v>
      </c>
      <c r="E7" s="1">
        <v>4.09375</v>
      </c>
      <c r="F7" s="1">
        <v>65</v>
      </c>
      <c r="G7" s="2">
        <v>9.1999999999999993</v>
      </c>
      <c r="H7" s="3"/>
      <c r="I7" s="2">
        <v>12.2</v>
      </c>
      <c r="J7" s="3"/>
      <c r="K7" s="8">
        <f>AVERAGE(G7,I7)-(F7-70)/(10)</f>
        <v>11.2</v>
      </c>
      <c r="L7" s="8">
        <f t="shared" si="1"/>
        <v>13.5</v>
      </c>
      <c r="M7" s="20">
        <f t="shared" si="0"/>
        <v>41.038167938931302</v>
      </c>
      <c r="N7" s="20">
        <f t="shared" si="2"/>
        <v>0.65766294773928369</v>
      </c>
    </row>
    <row r="8" spans="1:15" x14ac:dyDescent="0.25">
      <c r="A8" s="1" t="s">
        <v>5</v>
      </c>
      <c r="B8" s="1">
        <v>15.25</v>
      </c>
      <c r="C8" s="1">
        <v>2.5</v>
      </c>
      <c r="D8" s="1">
        <v>23.9375</v>
      </c>
      <c r="E8" s="1">
        <v>10.875</v>
      </c>
      <c r="F8" s="1">
        <v>65</v>
      </c>
      <c r="G8" s="2">
        <v>9</v>
      </c>
      <c r="H8" s="2">
        <v>9</v>
      </c>
      <c r="I8" s="2">
        <v>9.1999999999999993</v>
      </c>
      <c r="J8" s="2">
        <v>8</v>
      </c>
      <c r="K8" s="8">
        <f>AVERAGE(G8,H8,I8,J8)-(F8-70)/(10)</f>
        <v>9.3000000000000007</v>
      </c>
      <c r="L8" s="8">
        <f t="shared" si="1"/>
        <v>11.125</v>
      </c>
      <c r="M8" s="20">
        <f t="shared" si="0"/>
        <v>40.491653911947417</v>
      </c>
      <c r="N8" s="20">
        <f t="shared" si="2"/>
        <v>0.64890471012736251</v>
      </c>
    </row>
    <row r="9" spans="1:15" x14ac:dyDescent="0.25">
      <c r="A9" s="1" t="s">
        <v>6</v>
      </c>
      <c r="B9" s="1">
        <v>29.25</v>
      </c>
      <c r="C9" s="1">
        <v>12</v>
      </c>
      <c r="D9" s="1">
        <v>23.9375</v>
      </c>
      <c r="E9" s="1">
        <v>4.09375</v>
      </c>
      <c r="F9" s="1">
        <v>65</v>
      </c>
      <c r="G9" s="4">
        <v>8.6</v>
      </c>
      <c r="H9" s="3"/>
      <c r="I9" s="2">
        <v>9</v>
      </c>
      <c r="J9" s="3"/>
      <c r="K9" s="8">
        <f>AVERAGE(G9,I9)-(F9-70)/(10)</f>
        <v>9.3000000000000007</v>
      </c>
      <c r="L9" s="8">
        <f t="shared" si="1"/>
        <v>11.125</v>
      </c>
      <c r="M9" s="20">
        <f t="shared" si="0"/>
        <v>42.982161720447259</v>
      </c>
      <c r="N9" s="20">
        <f t="shared" si="2"/>
        <v>0.6888166942379369</v>
      </c>
    </row>
    <row r="10" spans="1:15" x14ac:dyDescent="0.25">
      <c r="A10" s="1" t="s">
        <v>7</v>
      </c>
      <c r="B10" s="1">
        <v>29</v>
      </c>
      <c r="C10" s="1">
        <v>11.9375</v>
      </c>
      <c r="D10" s="1">
        <v>23.875</v>
      </c>
      <c r="E10" s="1">
        <v>4.09375</v>
      </c>
      <c r="F10" s="1">
        <v>65</v>
      </c>
      <c r="G10" s="4">
        <v>9.4</v>
      </c>
      <c r="H10" s="3"/>
      <c r="I10" s="2">
        <v>11.8</v>
      </c>
      <c r="J10" s="3"/>
      <c r="K10" s="8">
        <f>AVERAGE(G10,I10)-(F10-70)/(10)</f>
        <v>11.100000000000001</v>
      </c>
      <c r="L10" s="8">
        <f t="shared" si="1"/>
        <v>13.375000000000002</v>
      </c>
      <c r="M10" s="20">
        <f t="shared" si="0"/>
        <v>42.950048032950747</v>
      </c>
      <c r="N10" s="20">
        <f t="shared" si="2"/>
        <v>0.68830205181010817</v>
      </c>
    </row>
    <row r="11" spans="1:15" x14ac:dyDescent="0.25">
      <c r="A11" s="1" t="s">
        <v>8</v>
      </c>
      <c r="B11" s="1">
        <v>15.5</v>
      </c>
      <c r="C11" s="1">
        <v>2.5</v>
      </c>
      <c r="D11" s="1">
        <v>23.9375</v>
      </c>
      <c r="E11" s="1">
        <v>10.875</v>
      </c>
      <c r="F11" s="1">
        <v>65</v>
      </c>
      <c r="G11" s="2">
        <v>9</v>
      </c>
      <c r="H11" s="2">
        <v>9.1999999999999993</v>
      </c>
      <c r="I11" s="2">
        <v>9.1999999999999993</v>
      </c>
      <c r="J11" s="2">
        <v>9</v>
      </c>
      <c r="K11" s="8">
        <f>AVERAGE(G11,H11,I11,J11)-(F11-70)/(10)</f>
        <v>9.6</v>
      </c>
      <c r="L11" s="8">
        <f t="shared" si="1"/>
        <v>11.5</v>
      </c>
      <c r="M11" s="20">
        <f t="shared" si="0"/>
        <v>41.155451517061309</v>
      </c>
      <c r="N11" s="20">
        <f t="shared" si="2"/>
        <v>0.65954249226059791</v>
      </c>
    </row>
    <row r="12" spans="1:15" x14ac:dyDescent="0.25">
      <c r="A12" s="1" t="s">
        <v>9</v>
      </c>
      <c r="B12" s="1">
        <v>26</v>
      </c>
      <c r="C12" s="1">
        <v>11.9375</v>
      </c>
      <c r="D12" s="1">
        <v>23.9375</v>
      </c>
      <c r="E12" s="1">
        <v>4.09375</v>
      </c>
      <c r="F12" s="1">
        <v>65</v>
      </c>
      <c r="G12" s="4">
        <v>9.8000000000000007</v>
      </c>
      <c r="H12" s="3"/>
      <c r="I12" s="2">
        <v>11</v>
      </c>
      <c r="J12" s="3"/>
      <c r="K12" s="8">
        <f>AVERAGE(G12,I12)-(F12-70)/(10)</f>
        <v>10.9</v>
      </c>
      <c r="L12" s="8">
        <f t="shared" si="1"/>
        <v>13.125</v>
      </c>
      <c r="M12" s="20">
        <f t="shared" si="0"/>
        <v>38.406399303436288</v>
      </c>
      <c r="N12" s="20">
        <f t="shared" si="2"/>
        <v>0.61548716832429951</v>
      </c>
    </row>
    <row r="13" spans="1:15" x14ac:dyDescent="0.25">
      <c r="A13" s="1" t="s">
        <v>10</v>
      </c>
      <c r="B13" s="1">
        <v>27.5</v>
      </c>
      <c r="C13" s="1">
        <v>12</v>
      </c>
      <c r="D13" s="1">
        <v>23.875</v>
      </c>
      <c r="E13" s="1">
        <v>4.09375</v>
      </c>
      <c r="F13" s="1">
        <v>65</v>
      </c>
      <c r="G13" s="4">
        <v>9</v>
      </c>
      <c r="H13" s="3"/>
      <c r="I13" s="2">
        <v>11.8</v>
      </c>
      <c r="J13" s="3"/>
      <c r="K13" s="8">
        <f>AVERAGE(G13,I13)-(F13-70)/(10)</f>
        <v>10.9</v>
      </c>
      <c r="L13" s="8">
        <f t="shared" si="1"/>
        <v>13.125</v>
      </c>
      <c r="M13" s="20">
        <f t="shared" si="0"/>
        <v>40.516366252348021</v>
      </c>
      <c r="N13" s="20">
        <f t="shared" si="2"/>
        <v>0.64930074122352599</v>
      </c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13.2109375</v>
      </c>
      <c r="M15" s="13">
        <f>AVERAGE(M3,M4,M6,M7,M9,M10,M12,M13)</f>
        <v>41.533769351131895</v>
      </c>
      <c r="N15" s="14">
        <v>0.63</v>
      </c>
      <c r="O15">
        <f>62.4*(N15/(1+N15*0.009*L15))*(1+(L15/100))</f>
        <v>41.40406984709491</v>
      </c>
    </row>
    <row r="16" spans="1:15" x14ac:dyDescent="0.25">
      <c r="B16" s="21" t="s">
        <v>46</v>
      </c>
      <c r="K16" t="s">
        <v>31</v>
      </c>
      <c r="L16" s="22">
        <f>AVERAGE(L5,L8,L11,L14)</f>
        <v>11.458333333333334</v>
      </c>
      <c r="M16" s="13">
        <f>AVERAGE(M5,M8,M11,M14)</f>
        <v>40.9700979100487</v>
      </c>
      <c r="N16" s="14">
        <v>0.62</v>
      </c>
      <c r="O16">
        <f>62.4*(N16/(1+N16*0.009*L16))*(1+(L16/100))</f>
        <v>40.5296363743171</v>
      </c>
    </row>
    <row r="17" spans="2:12" x14ac:dyDescent="0.25">
      <c r="B17" t="s">
        <v>39</v>
      </c>
      <c r="H17" s="53" t="s">
        <v>25</v>
      </c>
      <c r="I17" s="53"/>
      <c r="J17" s="53"/>
      <c r="K17" s="53"/>
      <c r="L17" s="53"/>
    </row>
    <row r="18" spans="2:12" x14ac:dyDescent="0.25">
      <c r="B18" t="s">
        <v>41</v>
      </c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B19" t="s">
        <v>45</v>
      </c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F21" s="19"/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7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B1" workbookViewId="0">
      <selection activeCell="G29" sqref="G29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29.25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29.25</v>
      </c>
      <c r="C3" s="1">
        <v>11.9375</v>
      </c>
      <c r="D3" s="1">
        <v>23.9375</v>
      </c>
      <c r="E3" s="1">
        <v>4.0625</v>
      </c>
      <c r="F3" s="1">
        <v>70</v>
      </c>
      <c r="G3" s="5">
        <v>10</v>
      </c>
      <c r="H3" s="6"/>
      <c r="I3" s="5">
        <v>11.5</v>
      </c>
      <c r="J3" s="6"/>
      <c r="K3" s="8">
        <f>AVERAGE(G3,I3)-(F3-70)/(10)</f>
        <v>10.75</v>
      </c>
      <c r="L3" s="8">
        <f>IF(K3&gt;8,IF((K3)&gt;10,IF((K3)&gt;12,IF((K3)&lt;14,$K$28+((K3)-$K$27)*($L$28-$K$28)/($L$27-$K$27),"Above 14"),$J$28+((K3)-$J$27)*($K$28-$J$28)/($K$27-$J$27)),$I$28+((K3)-$I$27)*($J$28-$I$28)/($J$27-$I$27)),"Lower than 8")</f>
        <v>12.9375</v>
      </c>
      <c r="M3" s="20">
        <f t="shared" ref="M3:M23" si="0">B3/((C3*D3*E3)/1728)</f>
        <v>43.539562287260949</v>
      </c>
      <c r="N3" s="20">
        <f>M3/62.4</f>
        <v>0.69774939562918192</v>
      </c>
    </row>
    <row r="4" spans="1:15" x14ac:dyDescent="0.25">
      <c r="A4" s="1" t="s">
        <v>1</v>
      </c>
      <c r="B4" s="1">
        <v>29.5</v>
      </c>
      <c r="C4" s="1">
        <v>12</v>
      </c>
      <c r="D4" s="1">
        <v>23.9375</v>
      </c>
      <c r="E4" s="1">
        <v>4.0625</v>
      </c>
      <c r="F4" s="1">
        <v>70</v>
      </c>
      <c r="G4" s="5">
        <v>9</v>
      </c>
      <c r="H4" s="6"/>
      <c r="I4" s="5">
        <v>13</v>
      </c>
      <c r="J4" s="6"/>
      <c r="K4" s="8">
        <f>AVERAGE(G4,I4)-(F4-70)/(10)</f>
        <v>11</v>
      </c>
      <c r="L4" s="8">
        <f t="shared" ref="L4:L23" si="1">IF(K4&gt;8,IF((K4)&gt;10,IF((K4)&gt;12,IF((K4)&lt;14,$K$28+((K4)-$K$27)*($L$28-$K$28)/($L$27-$K$27),"Above 14"),$J$28+((K4)-$J$27)*($K$28-$J$28)/($K$27-$J$27)),$I$28+((K4)-$I$27)*($J$28-$I$28)/($J$27-$I$27)),"Lower than 8")</f>
        <v>13.25</v>
      </c>
      <c r="M4" s="20">
        <f t="shared" si="0"/>
        <v>43.682988551918051</v>
      </c>
      <c r="N4" s="20">
        <f t="shared" ref="N4:N23" si="2">M4/62.4</f>
        <v>0.70004789346022522</v>
      </c>
    </row>
    <row r="5" spans="1:15" x14ac:dyDescent="0.25">
      <c r="A5" s="1" t="s">
        <v>2</v>
      </c>
      <c r="B5" s="1">
        <v>15</v>
      </c>
      <c r="C5" s="1">
        <v>11</v>
      </c>
      <c r="D5" s="1">
        <v>23.875</v>
      </c>
      <c r="E5" s="1">
        <v>2.5</v>
      </c>
      <c r="F5" s="1">
        <v>70</v>
      </c>
      <c r="G5" s="5">
        <v>12.5</v>
      </c>
      <c r="H5" s="5">
        <v>11</v>
      </c>
      <c r="I5" s="5">
        <v>10</v>
      </c>
      <c r="J5" s="5">
        <v>9.5</v>
      </c>
      <c r="K5" s="8">
        <f>AVERAGE(G5,H5,I5,J5)-(F5-70)/(10)</f>
        <v>10.75</v>
      </c>
      <c r="L5" s="8">
        <f t="shared" si="1"/>
        <v>12.9375</v>
      </c>
      <c r="M5" s="20">
        <f t="shared" si="0"/>
        <v>39.478343645882916</v>
      </c>
      <c r="N5" s="20">
        <f t="shared" si="2"/>
        <v>0.63266576355581594</v>
      </c>
    </row>
    <row r="6" spans="1:15" x14ac:dyDescent="0.25">
      <c r="A6" s="1" t="s">
        <v>3</v>
      </c>
      <c r="B6" s="1">
        <v>29</v>
      </c>
      <c r="C6" s="1">
        <v>11.9375</v>
      </c>
      <c r="D6" s="1">
        <v>23.9375</v>
      </c>
      <c r="E6" s="1">
        <v>4.0625</v>
      </c>
      <c r="F6" s="1">
        <v>70</v>
      </c>
      <c r="G6" s="2">
        <v>9</v>
      </c>
      <c r="H6" s="3"/>
      <c r="I6" s="2">
        <v>12</v>
      </c>
      <c r="J6" s="3"/>
      <c r="K6" s="8">
        <f>AVERAGE(G6,I6)-(F6-70)/(10)</f>
        <v>10.5</v>
      </c>
      <c r="L6" s="8">
        <f t="shared" si="1"/>
        <v>12.625</v>
      </c>
      <c r="M6" s="20">
        <f t="shared" si="0"/>
        <v>43.167429276258716</v>
      </c>
      <c r="N6" s="20">
        <f t="shared" si="2"/>
        <v>0.69178572558106921</v>
      </c>
    </row>
    <row r="7" spans="1:15" x14ac:dyDescent="0.25">
      <c r="A7" s="1" t="s">
        <v>4</v>
      </c>
      <c r="B7" s="1">
        <v>29.75</v>
      </c>
      <c r="C7" s="1">
        <v>11.9375</v>
      </c>
      <c r="D7" s="1">
        <v>23.9375</v>
      </c>
      <c r="E7" s="1">
        <v>4.0625</v>
      </c>
      <c r="F7" s="1">
        <v>70</v>
      </c>
      <c r="G7" s="2">
        <v>9</v>
      </c>
      <c r="H7" s="3"/>
      <c r="I7" s="2">
        <v>13</v>
      </c>
      <c r="J7" s="3"/>
      <c r="K7" s="8">
        <f>AVERAGE(G7,I7)-(F7-70)/(10)</f>
        <v>11</v>
      </c>
      <c r="L7" s="8">
        <f t="shared" si="1"/>
        <v>13.25</v>
      </c>
      <c r="M7" s="20">
        <f t="shared" si="0"/>
        <v>44.283828309265409</v>
      </c>
      <c r="N7" s="20">
        <f t="shared" si="2"/>
        <v>0.70967673572540724</v>
      </c>
    </row>
    <row r="8" spans="1:15" x14ac:dyDescent="0.25">
      <c r="A8" s="1" t="s">
        <v>5</v>
      </c>
      <c r="B8" s="1">
        <v>15.25</v>
      </c>
      <c r="C8" s="1">
        <v>11</v>
      </c>
      <c r="D8" s="1">
        <v>24</v>
      </c>
      <c r="E8" s="1">
        <v>2.5</v>
      </c>
      <c r="F8" s="1">
        <v>70</v>
      </c>
      <c r="G8" s="2">
        <v>12</v>
      </c>
      <c r="H8" s="2">
        <v>11</v>
      </c>
      <c r="I8" s="2">
        <v>9.5</v>
      </c>
      <c r="J8" s="2">
        <v>8.75</v>
      </c>
      <c r="K8" s="8">
        <f>AVERAGE(G8,H8,I8,J8)-(F8-70)/(10)</f>
        <v>10.3125</v>
      </c>
      <c r="L8" s="8">
        <f t="shared" si="1"/>
        <v>12.390625</v>
      </c>
      <c r="M8" s="20">
        <f t="shared" si="0"/>
        <v>39.927272727272729</v>
      </c>
      <c r="N8" s="20">
        <f t="shared" si="2"/>
        <v>0.6398601398601399</v>
      </c>
    </row>
    <row r="9" spans="1:15" x14ac:dyDescent="0.25">
      <c r="A9" s="1" t="s">
        <v>61</v>
      </c>
      <c r="B9" s="1">
        <v>27.25</v>
      </c>
      <c r="C9" s="1">
        <v>11.8125</v>
      </c>
      <c r="D9" s="1">
        <v>23.75</v>
      </c>
      <c r="E9" s="1">
        <v>4.125</v>
      </c>
      <c r="F9" s="1">
        <v>70</v>
      </c>
      <c r="G9" s="5">
        <v>8</v>
      </c>
      <c r="H9" s="6"/>
      <c r="I9" s="5">
        <v>10</v>
      </c>
      <c r="J9" s="6"/>
      <c r="K9" s="8">
        <f>AVERAGE(G9,I9)-(F9-70)/(10)</f>
        <v>9</v>
      </c>
      <c r="L9" s="8">
        <f t="shared" ref="L9:L14" si="3">IF(K9&gt;8,IF((K9)&gt;10,IF((K9)&gt;12,IF((K9)&lt;14,$K$19+((K9)-$K$18)*($L$19-$K$19)/($L$18-$K$18),"Above 14"),$J$19+((K9)-$J$18)*($K$19-$J$19)/($K$18-$J$18)),$I$19+((K9)-$I$18)*($J$19-$I$19)/($J$18-$I$18)),"Lower than 8")</f>
        <v>9.75</v>
      </c>
      <c r="M9" s="20">
        <f t="shared" si="0"/>
        <v>40.689359763043974</v>
      </c>
      <c r="N9" s="20">
        <f t="shared" si="2"/>
        <v>0.65207307312570473</v>
      </c>
    </row>
    <row r="10" spans="1:15" x14ac:dyDescent="0.25">
      <c r="A10" s="1" t="s">
        <v>62</v>
      </c>
      <c r="B10" s="1">
        <v>27.25</v>
      </c>
      <c r="C10" s="1">
        <v>11.75</v>
      </c>
      <c r="D10" s="1">
        <v>23.875</v>
      </c>
      <c r="E10" s="1">
        <v>4.125</v>
      </c>
      <c r="F10" s="1">
        <v>70</v>
      </c>
      <c r="G10" s="5">
        <v>8</v>
      </c>
      <c r="H10" s="6"/>
      <c r="I10" s="5">
        <v>10</v>
      </c>
      <c r="J10" s="6"/>
      <c r="K10" s="8">
        <f>AVERAGE(G10,I10)-(F10-70)/(10)</f>
        <v>9</v>
      </c>
      <c r="L10" s="8">
        <f t="shared" si="3"/>
        <v>9.75</v>
      </c>
      <c r="M10" s="20">
        <f t="shared" si="0"/>
        <v>40.691626074716197</v>
      </c>
      <c r="N10" s="20">
        <f t="shared" si="2"/>
        <v>0.652109392223016</v>
      </c>
    </row>
    <row r="11" spans="1:15" x14ac:dyDescent="0.25">
      <c r="A11" s="1" t="s">
        <v>63</v>
      </c>
      <c r="B11" s="1">
        <v>15.5</v>
      </c>
      <c r="C11" s="1">
        <v>2.5</v>
      </c>
      <c r="D11" s="1">
        <v>24.0625</v>
      </c>
      <c r="E11" s="1">
        <v>10.875</v>
      </c>
      <c r="F11" s="1">
        <v>70</v>
      </c>
      <c r="G11" s="5">
        <v>8</v>
      </c>
      <c r="H11" s="5">
        <v>9</v>
      </c>
      <c r="I11" s="5">
        <v>8</v>
      </c>
      <c r="J11" s="5">
        <v>9</v>
      </c>
      <c r="K11" s="8">
        <f>AVERAGE(G11,H11,I11,J11)-(F11-70)/(10)</f>
        <v>8.5</v>
      </c>
      <c r="L11" s="8">
        <f t="shared" si="3"/>
        <v>9.2083333333333339</v>
      </c>
      <c r="M11" s="20">
        <f t="shared" si="0"/>
        <v>40.941656963725933</v>
      </c>
      <c r="N11" s="20">
        <f t="shared" si="2"/>
        <v>0.65611629749560796</v>
      </c>
    </row>
    <row r="12" spans="1:15" x14ac:dyDescent="0.25">
      <c r="A12" s="1" t="s">
        <v>64</v>
      </c>
      <c r="B12" s="1">
        <v>27.5</v>
      </c>
      <c r="C12" s="1">
        <v>11.75</v>
      </c>
      <c r="D12" s="1">
        <v>24.0625</v>
      </c>
      <c r="E12" s="1">
        <v>4.0625</v>
      </c>
      <c r="F12" s="1">
        <v>70</v>
      </c>
      <c r="G12" s="2">
        <v>9.75</v>
      </c>
      <c r="H12" s="3"/>
      <c r="I12" s="2">
        <v>13.5</v>
      </c>
      <c r="J12" s="3"/>
      <c r="K12" s="8">
        <f>AVERAGE(G12,I12)-(F12-70)/(10)</f>
        <v>11.625</v>
      </c>
      <c r="L12" s="8">
        <f t="shared" si="3"/>
        <v>12.436046511627907</v>
      </c>
      <c r="M12" s="20">
        <f t="shared" si="0"/>
        <v>41.371802665419686</v>
      </c>
      <c r="N12" s="20">
        <f t="shared" si="2"/>
        <v>0.66300965809967449</v>
      </c>
    </row>
    <row r="13" spans="1:15" x14ac:dyDescent="0.25">
      <c r="A13" s="1" t="s">
        <v>65</v>
      </c>
      <c r="B13" s="1">
        <v>27.75</v>
      </c>
      <c r="C13" s="1">
        <v>11.875</v>
      </c>
      <c r="D13" s="1">
        <v>23.875</v>
      </c>
      <c r="E13" s="1">
        <v>4.125</v>
      </c>
      <c r="F13" s="1">
        <v>70</v>
      </c>
      <c r="G13" s="2">
        <v>8</v>
      </c>
      <c r="H13" s="3"/>
      <c r="I13" s="2">
        <v>10.5</v>
      </c>
      <c r="J13" s="3"/>
      <c r="K13" s="8">
        <f>AVERAGE(G13,I13)-(F13-70)/(10)</f>
        <v>9.25</v>
      </c>
      <c r="L13" s="8">
        <f t="shared" si="3"/>
        <v>10.020833333333334</v>
      </c>
      <c r="M13" s="20">
        <f t="shared" si="0"/>
        <v>41.002069190109971</v>
      </c>
      <c r="N13" s="20">
        <f t="shared" si="2"/>
        <v>0.65708444214919826</v>
      </c>
    </row>
    <row r="14" spans="1:15" x14ac:dyDescent="0.25">
      <c r="A14" s="1" t="s">
        <v>66</v>
      </c>
      <c r="B14" s="1">
        <v>16</v>
      </c>
      <c r="C14" s="1">
        <v>2.5</v>
      </c>
      <c r="D14" s="1">
        <v>24</v>
      </c>
      <c r="E14" s="1">
        <v>10.875</v>
      </c>
      <c r="F14" s="1">
        <v>70</v>
      </c>
      <c r="G14" s="2">
        <v>9</v>
      </c>
      <c r="H14" s="2">
        <v>10.5</v>
      </c>
      <c r="I14" s="2">
        <v>7.5</v>
      </c>
      <c r="J14" s="2">
        <v>8</v>
      </c>
      <c r="K14" s="8">
        <f>AVERAGE(G14,H14,I14,J14)-(F14-70)/(10)</f>
        <v>8.75</v>
      </c>
      <c r="L14" s="8">
        <f t="shared" si="3"/>
        <v>9.4791666666666661</v>
      </c>
      <c r="M14" s="20">
        <f t="shared" si="0"/>
        <v>42.372413793103448</v>
      </c>
      <c r="N14" s="20">
        <f t="shared" si="2"/>
        <v>0.67904509283819625</v>
      </c>
    </row>
    <row r="15" spans="1:15" x14ac:dyDescent="0.25">
      <c r="A15" s="15"/>
      <c r="B15" s="15"/>
      <c r="C15" s="15"/>
      <c r="D15" s="15"/>
      <c r="E15" s="15"/>
      <c r="F15" s="15"/>
      <c r="G15" s="17"/>
      <c r="H15" s="17"/>
      <c r="I15" s="17"/>
      <c r="J15" s="17"/>
      <c r="K15" s="9" t="s">
        <v>30</v>
      </c>
      <c r="L15" s="22">
        <f>AVERAGE(L3,L4,L6,L7,L9,L10,L12,L13)</f>
        <v>11.752422480620154</v>
      </c>
      <c r="M15" s="22">
        <f>AVERAGE(M3,M4,M6,M7,M9,M10,M12,M13)</f>
        <v>42.303583264749115</v>
      </c>
      <c r="N15" s="14">
        <v>0.64800000000000002</v>
      </c>
      <c r="O15">
        <f>62.4*(N15/(1+N15*0.009*L15))*(1+(L15/100))</f>
        <v>42.28883347918363</v>
      </c>
    </row>
    <row r="16" spans="1:15" x14ac:dyDescent="0.25">
      <c r="A16" s="15"/>
      <c r="B16" s="15"/>
      <c r="C16" s="15"/>
      <c r="D16" s="15"/>
      <c r="E16" s="15"/>
      <c r="F16" s="15"/>
      <c r="G16" s="17"/>
      <c r="H16" s="17"/>
      <c r="I16" s="17"/>
      <c r="J16" s="17"/>
      <c r="K16" t="s">
        <v>31</v>
      </c>
      <c r="L16" s="22">
        <f>AVERAGE(L5,L8,L11,L14)</f>
        <v>11.00390625</v>
      </c>
      <c r="M16" s="22">
        <f>AVERAGE(M5,M8,M11,M14)</f>
        <v>40.679921782496258</v>
      </c>
      <c r="N16" s="14">
        <v>0.624</v>
      </c>
      <c r="O16">
        <f>62.4*(N16/(1+N16*0.009*L16))*(1+(L16/100))</f>
        <v>40.706668824170706</v>
      </c>
    </row>
    <row r="17" spans="1:15" x14ac:dyDescent="0.25">
      <c r="A17" s="15"/>
      <c r="B17" s="15"/>
      <c r="C17" s="15"/>
      <c r="D17" s="15"/>
      <c r="E17" s="15"/>
      <c r="F17" s="15"/>
      <c r="G17" s="17"/>
      <c r="H17" s="17"/>
      <c r="I17" s="17"/>
      <c r="J17" s="17"/>
      <c r="K17" s="29"/>
      <c r="L17" s="29"/>
      <c r="M17" s="31"/>
      <c r="N17" s="31"/>
    </row>
    <row r="18" spans="1:15" x14ac:dyDescent="0.25">
      <c r="A18" s="1" t="s">
        <v>6</v>
      </c>
      <c r="B18" s="1">
        <v>28.75</v>
      </c>
      <c r="C18" s="1">
        <v>11.9375</v>
      </c>
      <c r="D18" s="1">
        <v>24</v>
      </c>
      <c r="E18" s="1">
        <v>4.0625</v>
      </c>
      <c r="F18" s="1">
        <v>70</v>
      </c>
      <c r="G18" s="4">
        <v>9.5</v>
      </c>
      <c r="H18" s="3"/>
      <c r="I18" s="2">
        <v>12</v>
      </c>
      <c r="J18" s="3"/>
      <c r="K18" s="8">
        <f>AVERAGE(G18,I18)-(F18-70)/(10)</f>
        <v>10.75</v>
      </c>
      <c r="L18" s="8">
        <f t="shared" si="1"/>
        <v>12.9375</v>
      </c>
      <c r="M18" s="20">
        <f t="shared" si="0"/>
        <v>42.68385018123238</v>
      </c>
      <c r="N18" s="20">
        <f t="shared" si="2"/>
        <v>0.68403606059667277</v>
      </c>
    </row>
    <row r="19" spans="1:15" x14ac:dyDescent="0.25">
      <c r="A19" s="1" t="s">
        <v>7</v>
      </c>
      <c r="B19" s="1">
        <v>28.5</v>
      </c>
      <c r="C19" s="1">
        <v>12</v>
      </c>
      <c r="D19" s="1">
        <v>24</v>
      </c>
      <c r="E19" s="1">
        <v>4.0625</v>
      </c>
      <c r="F19" s="1">
        <v>70</v>
      </c>
      <c r="G19" s="4">
        <v>10</v>
      </c>
      <c r="H19" s="3"/>
      <c r="I19" s="2">
        <v>13</v>
      </c>
      <c r="J19" s="3"/>
      <c r="K19" s="8">
        <f>AVERAGE(G19,I19)-(F19-70)/(10)</f>
        <v>11.5</v>
      </c>
      <c r="L19" s="8">
        <f t="shared" si="1"/>
        <v>13.875</v>
      </c>
      <c r="M19" s="20">
        <f t="shared" si="0"/>
        <v>42.092307692307692</v>
      </c>
      <c r="N19" s="20">
        <f t="shared" si="2"/>
        <v>0.67455621301775148</v>
      </c>
    </row>
    <row r="20" spans="1:15" x14ac:dyDescent="0.25">
      <c r="A20" s="1" t="s">
        <v>8</v>
      </c>
      <c r="B20" s="1">
        <v>16.25</v>
      </c>
      <c r="C20" s="1">
        <v>11</v>
      </c>
      <c r="D20" s="1">
        <v>23.9375</v>
      </c>
      <c r="E20" s="1">
        <v>2.5</v>
      </c>
      <c r="F20" s="1">
        <v>70</v>
      </c>
      <c r="G20" s="2">
        <v>11</v>
      </c>
      <c r="H20" s="2">
        <v>13</v>
      </c>
      <c r="I20" s="2">
        <v>9</v>
      </c>
      <c r="J20" s="2">
        <v>9.5</v>
      </c>
      <c r="K20" s="8">
        <f>AVERAGE(G20,H20,I20,J20)-(F20-70)/(10)</f>
        <v>10.625</v>
      </c>
      <c r="L20" s="8">
        <f t="shared" si="1"/>
        <v>12.78125</v>
      </c>
      <c r="M20" s="20">
        <f t="shared" si="0"/>
        <v>42.656539283171135</v>
      </c>
      <c r="N20" s="20">
        <f t="shared" si="2"/>
        <v>0.68359838594825539</v>
      </c>
    </row>
    <row r="21" spans="1:15" x14ac:dyDescent="0.25">
      <c r="A21" s="1" t="s">
        <v>9</v>
      </c>
      <c r="B21" s="1">
        <v>29</v>
      </c>
      <c r="C21" s="1">
        <v>12</v>
      </c>
      <c r="D21" s="1">
        <v>24</v>
      </c>
      <c r="E21" s="1">
        <v>4.0625</v>
      </c>
      <c r="F21" s="1">
        <v>70</v>
      </c>
      <c r="G21" s="4">
        <v>9.5</v>
      </c>
      <c r="H21" s="3"/>
      <c r="I21" s="2">
        <v>13.5</v>
      </c>
      <c r="J21" s="3"/>
      <c r="K21" s="8">
        <f>AVERAGE(G21,I21)-(F21-70)/(10)</f>
        <v>11.5</v>
      </c>
      <c r="L21" s="8">
        <f t="shared" si="1"/>
        <v>13.875</v>
      </c>
      <c r="M21" s="20">
        <f t="shared" si="0"/>
        <v>42.830769230769228</v>
      </c>
      <c r="N21" s="20">
        <f t="shared" si="2"/>
        <v>0.68639053254437865</v>
      </c>
    </row>
    <row r="22" spans="1:15" x14ac:dyDescent="0.25">
      <c r="A22" s="1" t="s">
        <v>10</v>
      </c>
      <c r="B22" s="1">
        <v>29.75</v>
      </c>
      <c r="C22" s="1">
        <v>12</v>
      </c>
      <c r="D22" s="1">
        <v>24</v>
      </c>
      <c r="E22" s="1">
        <v>4.0625</v>
      </c>
      <c r="F22" s="1">
        <v>70</v>
      </c>
      <c r="G22" s="4">
        <v>10</v>
      </c>
      <c r="H22" s="3"/>
      <c r="I22" s="2">
        <v>12</v>
      </c>
      <c r="J22" s="3"/>
      <c r="K22" s="8">
        <f>AVERAGE(G22,I22)-(F22-70)/(10)</f>
        <v>11</v>
      </c>
      <c r="L22" s="8">
        <f t="shared" si="1"/>
        <v>13.25</v>
      </c>
      <c r="M22" s="20">
        <f t="shared" si="0"/>
        <v>43.938461538461539</v>
      </c>
      <c r="N22" s="20">
        <f t="shared" si="2"/>
        <v>0.70414201183431957</v>
      </c>
    </row>
    <row r="23" spans="1:15" x14ac:dyDescent="0.25">
      <c r="A23" s="1" t="s">
        <v>11</v>
      </c>
      <c r="B23" s="1">
        <v>16.25</v>
      </c>
      <c r="C23" s="1">
        <v>11</v>
      </c>
      <c r="D23" s="1">
        <v>24</v>
      </c>
      <c r="E23" s="1">
        <v>2.5</v>
      </c>
      <c r="F23" s="1">
        <v>70</v>
      </c>
      <c r="G23" s="2">
        <v>12.25</v>
      </c>
      <c r="H23" s="2">
        <v>11</v>
      </c>
      <c r="I23" s="2">
        <v>9.5</v>
      </c>
      <c r="J23" s="2">
        <v>8.5</v>
      </c>
      <c r="K23" s="8">
        <f>AVERAGE(G23,H23,I23,J23)-(F23-70)/(10)</f>
        <v>10.3125</v>
      </c>
      <c r="L23" s="8">
        <f t="shared" si="1"/>
        <v>12.390625</v>
      </c>
      <c r="M23" s="20">
        <f t="shared" si="0"/>
        <v>42.545454545454547</v>
      </c>
      <c r="N23" s="20">
        <f t="shared" si="2"/>
        <v>0.68181818181818188</v>
      </c>
    </row>
    <row r="24" spans="1:15" x14ac:dyDescent="0.25">
      <c r="K24" s="9" t="s">
        <v>30</v>
      </c>
      <c r="L24" s="22">
        <f>AVERAGE(L18,L19,L21,L22)</f>
        <v>13.484375</v>
      </c>
      <c r="M24" s="22">
        <f>AVERAGE(M18,M19,M21,M22)</f>
        <v>42.886347160692708</v>
      </c>
      <c r="N24" s="14">
        <v>0.65400000000000003</v>
      </c>
      <c r="O24">
        <f>62.4*(N24/(1+N24*0.009*L24))*(1+(L24/100))</f>
        <v>42.907030088093421</v>
      </c>
    </row>
    <row r="25" spans="1:15" x14ac:dyDescent="0.25">
      <c r="B25" s="21" t="s">
        <v>46</v>
      </c>
      <c r="K25" t="s">
        <v>31</v>
      </c>
      <c r="L25" s="22">
        <f>AVERAGE(L20,L23)</f>
        <v>12.5859375</v>
      </c>
      <c r="M25" s="22">
        <f>AVERAGE(M20,M23)</f>
        <v>42.600996914312844</v>
      </c>
      <c r="N25" s="14">
        <v>0.65100000000000002</v>
      </c>
      <c r="O25">
        <f>62.4*(N25/(1+N25*0.009*L25))*(1+(L25/100))</f>
        <v>42.594172656378994</v>
      </c>
    </row>
    <row r="26" spans="1:15" x14ac:dyDescent="0.25">
      <c r="B26" t="s">
        <v>67</v>
      </c>
      <c r="H26" s="53" t="s">
        <v>25</v>
      </c>
      <c r="I26" s="53"/>
      <c r="J26" s="53"/>
      <c r="K26" s="53"/>
      <c r="L26" s="53"/>
    </row>
    <row r="27" spans="1:15" x14ac:dyDescent="0.25">
      <c r="B27" t="s">
        <v>68</v>
      </c>
      <c r="H27" s="10" t="s">
        <v>26</v>
      </c>
      <c r="I27" s="10">
        <v>8</v>
      </c>
      <c r="J27" s="11">
        <v>10</v>
      </c>
      <c r="K27" s="11">
        <v>12</v>
      </c>
      <c r="L27" s="12">
        <v>14</v>
      </c>
    </row>
    <row r="28" spans="1:15" x14ac:dyDescent="0.25">
      <c r="B28" t="s">
        <v>69</v>
      </c>
      <c r="G28" s="15"/>
      <c r="H28" s="10" t="s">
        <v>24</v>
      </c>
      <c r="I28" s="10">
        <v>9.5</v>
      </c>
      <c r="J28" s="1">
        <v>12</v>
      </c>
      <c r="K28" s="1">
        <v>14.5</v>
      </c>
      <c r="L28" s="1">
        <v>16.5</v>
      </c>
    </row>
    <row r="29" spans="1:15" x14ac:dyDescent="0.25">
      <c r="G29" s="16"/>
      <c r="J29" t="s">
        <v>60</v>
      </c>
    </row>
    <row r="30" spans="1:15" x14ac:dyDescent="0.25">
      <c r="F30" s="19"/>
      <c r="G30" s="16"/>
    </row>
    <row r="31" spans="1:15" x14ac:dyDescent="0.25">
      <c r="G31" s="16"/>
    </row>
    <row r="32" spans="1:15" x14ac:dyDescent="0.25">
      <c r="G32" s="17"/>
    </row>
    <row r="33" spans="7:7" x14ac:dyDescent="0.25">
      <c r="G33" s="17"/>
    </row>
    <row r="34" spans="7:7" x14ac:dyDescent="0.25">
      <c r="G34" s="17"/>
    </row>
    <row r="35" spans="7:7" x14ac:dyDescent="0.25">
      <c r="G35" s="17"/>
    </row>
    <row r="36" spans="7:7" x14ac:dyDescent="0.25">
      <c r="G36" s="17"/>
    </row>
    <row r="37" spans="7:7" x14ac:dyDescent="0.25">
      <c r="G37" s="17"/>
    </row>
    <row r="38" spans="7:7" x14ac:dyDescent="0.25">
      <c r="G38" s="17"/>
    </row>
    <row r="39" spans="7:7" x14ac:dyDescent="0.25">
      <c r="G39" s="17"/>
    </row>
    <row r="40" spans="7:7" x14ac:dyDescent="0.25">
      <c r="G40" s="17"/>
    </row>
    <row r="41" spans="7:7" x14ac:dyDescent="0.25">
      <c r="G41" s="18"/>
    </row>
  </sheetData>
  <mergeCells count="3">
    <mergeCell ref="G1:H1"/>
    <mergeCell ref="I1:J1"/>
    <mergeCell ref="H26:L26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J1" workbookViewId="0">
      <selection activeCell="M29" sqref="M29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27.85</v>
      </c>
      <c r="C3" s="1">
        <v>12</v>
      </c>
      <c r="D3" s="1">
        <v>24.0625</v>
      </c>
      <c r="E3" s="1">
        <v>4.125</v>
      </c>
      <c r="F3" s="1">
        <v>70</v>
      </c>
      <c r="G3" s="5">
        <v>9.5</v>
      </c>
      <c r="H3" s="6"/>
      <c r="I3" s="5">
        <v>13</v>
      </c>
      <c r="J3" s="6"/>
      <c r="K3" s="8">
        <f>AVERAGE(G3,I3)-(F3-70)/(10)</f>
        <v>11.25</v>
      </c>
      <c r="L3" s="8">
        <f t="shared" ref="L3:L8" si="0">IF(K3&gt;8,IF((K3)&gt;10,IF((K3)&gt;12,IF((K3)&lt;14,$K$22+((K3)-$K$21)*($L$22-$K$22)/($L$21-$K$21),"Above 14"),$J$22+((K3)-$J$21)*($K$22-$J$22)/($K$21-$J$21)),$I$22+((K3)-$I$21)*($J$22-$I$22)/($J$21-$I$21)),"Lower than 8")</f>
        <v>13.5625</v>
      </c>
      <c r="M3" s="20">
        <f t="shared" ref="M3:M17" si="1">B3/((C3*D3*E3)/1728)</f>
        <v>40.403872491145215</v>
      </c>
      <c r="N3" s="20">
        <f>M3/62.4</f>
        <v>0.64749795658886566</v>
      </c>
    </row>
    <row r="4" spans="1:15" x14ac:dyDescent="0.25">
      <c r="A4" s="1" t="s">
        <v>1</v>
      </c>
      <c r="B4" s="1">
        <v>28.5</v>
      </c>
      <c r="C4" s="1">
        <v>12</v>
      </c>
      <c r="D4" s="1">
        <v>24.0625</v>
      </c>
      <c r="E4" s="1">
        <v>4.125</v>
      </c>
      <c r="F4" s="1">
        <v>70</v>
      </c>
      <c r="G4" s="5">
        <v>9.75</v>
      </c>
      <c r="H4" s="6"/>
      <c r="I4" s="5">
        <v>13</v>
      </c>
      <c r="J4" s="6"/>
      <c r="K4" s="8">
        <f>AVERAGE(G4,I4)-(F4-70)/(10)</f>
        <v>11.375</v>
      </c>
      <c r="L4" s="8">
        <f t="shared" si="0"/>
        <v>13.71875</v>
      </c>
      <c r="M4" s="20">
        <f t="shared" si="1"/>
        <v>41.346871310507673</v>
      </c>
      <c r="N4" s="20">
        <f t="shared" ref="N4:N17" si="2">M4/62.4</f>
        <v>0.66261011715557172</v>
      </c>
    </row>
    <row r="5" spans="1:15" x14ac:dyDescent="0.25">
      <c r="A5" s="1" t="s">
        <v>2</v>
      </c>
      <c r="B5" s="1">
        <v>21.75</v>
      </c>
      <c r="C5" s="1">
        <v>11</v>
      </c>
      <c r="D5" s="1">
        <v>23.875</v>
      </c>
      <c r="E5" s="1">
        <v>3.3317244000000001</v>
      </c>
      <c r="F5" s="1">
        <v>70</v>
      </c>
      <c r="G5" s="5">
        <v>10</v>
      </c>
      <c r="H5" s="5">
        <v>10.25</v>
      </c>
      <c r="I5" s="5">
        <v>12.75</v>
      </c>
      <c r="J5" s="5">
        <v>13.5</v>
      </c>
      <c r="K5" s="8">
        <f>AVERAGE(G5,H5,I5,J5)-(F5-70)/(10)</f>
        <v>11.625</v>
      </c>
      <c r="L5" s="8">
        <f t="shared" si="0"/>
        <v>14.03125</v>
      </c>
      <c r="M5" s="20">
        <f t="shared" si="1"/>
        <v>42.953431477203083</v>
      </c>
      <c r="N5" s="20">
        <f t="shared" si="2"/>
        <v>0.68835627367312635</v>
      </c>
    </row>
    <row r="6" spans="1:15" x14ac:dyDescent="0.25">
      <c r="A6" s="1" t="s">
        <v>3</v>
      </c>
      <c r="B6" s="1">
        <v>28</v>
      </c>
      <c r="C6" s="1">
        <v>11.875</v>
      </c>
      <c r="D6" s="1">
        <v>24</v>
      </c>
      <c r="E6" s="1">
        <v>4.125</v>
      </c>
      <c r="F6" s="1">
        <v>70</v>
      </c>
      <c r="G6" s="2">
        <v>9</v>
      </c>
      <c r="H6" s="3"/>
      <c r="I6" s="2">
        <v>13.25</v>
      </c>
      <c r="J6" s="3"/>
      <c r="K6" s="8">
        <f>AVERAGE(G6,I6)-(F6-70)/(10)</f>
        <v>11.125</v>
      </c>
      <c r="L6" s="8">
        <f t="shared" si="0"/>
        <v>13.40625</v>
      </c>
      <c r="M6" s="20">
        <f t="shared" si="1"/>
        <v>41.155980861244018</v>
      </c>
      <c r="N6" s="20">
        <f t="shared" si="2"/>
        <v>0.65955097534044904</v>
      </c>
    </row>
    <row r="7" spans="1:15" x14ac:dyDescent="0.25">
      <c r="A7" s="1" t="s">
        <v>4</v>
      </c>
      <c r="B7" s="1">
        <v>28.25</v>
      </c>
      <c r="C7" s="1">
        <v>11.9375</v>
      </c>
      <c r="D7" s="1">
        <v>24.0625</v>
      </c>
      <c r="E7" s="1">
        <v>4.125</v>
      </c>
      <c r="F7" s="1">
        <v>70</v>
      </c>
      <c r="G7" s="2">
        <v>9</v>
      </c>
      <c r="H7" s="3"/>
      <c r="I7" s="2">
        <v>13</v>
      </c>
      <c r="J7" s="3"/>
      <c r="K7" s="8">
        <f>AVERAGE(G7,I7)-(F7-70)/(10)</f>
        <v>11</v>
      </c>
      <c r="L7" s="8">
        <f t="shared" si="0"/>
        <v>13.25</v>
      </c>
      <c r="M7" s="20">
        <f t="shared" si="1"/>
        <v>41.198756312702052</v>
      </c>
      <c r="N7" s="20">
        <f t="shared" si="2"/>
        <v>0.66023647937022523</v>
      </c>
    </row>
    <row r="8" spans="1:15" x14ac:dyDescent="0.25">
      <c r="A8" s="1" t="s">
        <v>5</v>
      </c>
      <c r="B8" s="1">
        <v>22</v>
      </c>
      <c r="C8" s="1">
        <v>11</v>
      </c>
      <c r="D8" s="1">
        <v>23.9375</v>
      </c>
      <c r="E8" s="1">
        <v>3.3318780000000001</v>
      </c>
      <c r="F8" s="1">
        <v>70</v>
      </c>
      <c r="G8" s="2">
        <v>10</v>
      </c>
      <c r="H8" s="2">
        <v>9.75</v>
      </c>
      <c r="I8" s="2">
        <v>13.75</v>
      </c>
      <c r="J8" s="2">
        <v>13</v>
      </c>
      <c r="K8" s="8">
        <f>AVERAGE(G8,H8,I8,J8)-(F8-70)/(10)</f>
        <v>11.625</v>
      </c>
      <c r="L8" s="8">
        <f t="shared" si="0"/>
        <v>14.03125</v>
      </c>
      <c r="M8" s="20">
        <f t="shared" si="1"/>
        <v>43.331712359297534</v>
      </c>
      <c r="N8" s="20">
        <f t="shared" si="2"/>
        <v>0.69441846729643486</v>
      </c>
    </row>
    <row r="9" spans="1:15" x14ac:dyDescent="0.25">
      <c r="A9" s="15"/>
      <c r="B9" s="15"/>
      <c r="C9" s="15"/>
      <c r="D9" s="15"/>
      <c r="E9" s="15"/>
      <c r="F9" s="15"/>
      <c r="G9" s="17"/>
      <c r="H9" s="17"/>
      <c r="I9" s="17"/>
      <c r="J9" s="17"/>
      <c r="K9" s="9" t="s">
        <v>30</v>
      </c>
      <c r="L9" s="22">
        <f>AVERAGE(L3,L4,L6,L7)</f>
        <v>13.484375</v>
      </c>
      <c r="M9" s="22">
        <f>AVERAGE(M3,M4,M6,M7)</f>
        <v>41.026370243899741</v>
      </c>
      <c r="N9" s="14">
        <v>0.624</v>
      </c>
      <c r="O9">
        <f>62.4*(N9/(1+N9*0.009*L9))*(1+(L9/100))</f>
        <v>41.077374327577616</v>
      </c>
    </row>
    <row r="10" spans="1:15" x14ac:dyDescent="0.25">
      <c r="A10" s="15"/>
      <c r="B10" s="15"/>
      <c r="C10" s="15"/>
      <c r="D10" s="15"/>
      <c r="E10" s="15"/>
      <c r="F10" s="15"/>
      <c r="G10" s="17"/>
      <c r="H10" s="17"/>
      <c r="I10" s="17"/>
      <c r="J10" s="17"/>
      <c r="K10" t="s">
        <v>31</v>
      </c>
      <c r="L10" s="22">
        <f>AVERAGE(L5,L8)</f>
        <v>14.03125</v>
      </c>
      <c r="M10" s="22">
        <f>AVERAGE(M5,M8)</f>
        <v>43.142571918250312</v>
      </c>
      <c r="N10" s="14">
        <v>0.65700000000000003</v>
      </c>
      <c r="O10">
        <f>62.4*(N10/(1+N10*0.009*L10))*(1+(L10/100))</f>
        <v>43.167680033583686</v>
      </c>
    </row>
    <row r="11" spans="1:15" x14ac:dyDescent="0.25">
      <c r="A11" s="15"/>
      <c r="B11" s="15"/>
      <c r="C11" s="15"/>
      <c r="D11" s="15"/>
      <c r="E11" s="15"/>
      <c r="F11" s="15"/>
      <c r="G11" s="17"/>
      <c r="H11" s="17"/>
      <c r="I11" s="17"/>
      <c r="J11" s="17"/>
      <c r="K11" s="29"/>
      <c r="L11" s="29"/>
      <c r="M11" s="31"/>
      <c r="N11" s="31"/>
    </row>
    <row r="12" spans="1:15" x14ac:dyDescent="0.25">
      <c r="A12" s="1" t="s">
        <v>6</v>
      </c>
      <c r="B12" s="1">
        <v>28.5</v>
      </c>
      <c r="C12" s="1">
        <v>12.03125</v>
      </c>
      <c r="D12" s="1">
        <v>24.0625</v>
      </c>
      <c r="E12" s="1">
        <v>4.125</v>
      </c>
      <c r="F12" s="1">
        <v>70</v>
      </c>
      <c r="G12" s="4">
        <v>9.25</v>
      </c>
      <c r="H12" s="3"/>
      <c r="I12" s="2">
        <v>13.25</v>
      </c>
      <c r="J12" s="3"/>
      <c r="K12" s="8">
        <f>AVERAGE(G12,I12)-(F12-70)/(10)</f>
        <v>11.25</v>
      </c>
      <c r="L12" s="8">
        <f t="shared" ref="L12:L17" si="3">IF(K12&gt;8,IF((K12)&gt;10,IF((K12)&gt;12,IF((K12)&lt;14,$K$22+((K12)-$K$21)*($L$22-$K$22)/($L$21-$K$21),"Above 14"),$J$22+((K12)-$J$21)*($K$22-$J$22)/($K$21-$J$21)),$I$22+((K12)-$I$21)*($J$22-$I$22)/($J$21-$I$21)),"Lower than 8")</f>
        <v>13.5625</v>
      </c>
      <c r="M12" s="20">
        <f t="shared" si="1"/>
        <v>41.239476839571296</v>
      </c>
      <c r="N12" s="20">
        <f>M12/62.4</f>
        <v>0.66088905191620673</v>
      </c>
    </row>
    <row r="13" spans="1:15" x14ac:dyDescent="0.25">
      <c r="A13" s="1" t="s">
        <v>7</v>
      </c>
      <c r="B13" s="1">
        <v>28</v>
      </c>
      <c r="C13" s="1">
        <v>12.0625</v>
      </c>
      <c r="D13" s="1">
        <v>23.9375</v>
      </c>
      <c r="E13" s="1">
        <v>4.125</v>
      </c>
      <c r="F13" s="1">
        <v>70</v>
      </c>
      <c r="G13" s="4">
        <v>10</v>
      </c>
      <c r="H13" s="3"/>
      <c r="I13" s="2">
        <v>12.75</v>
      </c>
      <c r="J13" s="3"/>
      <c r="K13" s="8">
        <f>AVERAGE(G13,I13)-(F13-70)/(10)</f>
        <v>11.375</v>
      </c>
      <c r="L13" s="8">
        <f t="shared" si="3"/>
        <v>13.71875</v>
      </c>
      <c r="M13" s="20">
        <f t="shared" si="1"/>
        <v>40.622037143851564</v>
      </c>
      <c r="N13" s="20">
        <f t="shared" si="2"/>
        <v>0.65099418499762118</v>
      </c>
    </row>
    <row r="14" spans="1:15" x14ac:dyDescent="0.25">
      <c r="A14" s="1" t="s">
        <v>8</v>
      </c>
      <c r="B14" s="1">
        <v>18.75</v>
      </c>
      <c r="C14" s="1">
        <v>11</v>
      </c>
      <c r="D14" s="1">
        <v>23.6875</v>
      </c>
      <c r="E14" s="1">
        <v>3.4579485000000001</v>
      </c>
      <c r="F14" s="1">
        <v>70</v>
      </c>
      <c r="G14" s="2">
        <v>9.75</v>
      </c>
      <c r="H14" s="2">
        <v>10</v>
      </c>
      <c r="I14" s="2">
        <v>13</v>
      </c>
      <c r="J14" s="2">
        <v>12.5</v>
      </c>
      <c r="K14" s="8">
        <f>AVERAGE(G14,H14,I14,J14)-(F14-70)/(10)</f>
        <v>11.3125</v>
      </c>
      <c r="L14" s="8">
        <f t="shared" si="3"/>
        <v>13.640625</v>
      </c>
      <c r="M14" s="20">
        <f t="shared" si="1"/>
        <v>35.959577198740924</v>
      </c>
      <c r="N14" s="20">
        <f t="shared" si="2"/>
        <v>0.57627527562084813</v>
      </c>
    </row>
    <row r="15" spans="1:15" x14ac:dyDescent="0.25">
      <c r="A15" s="1" t="s">
        <v>9</v>
      </c>
      <c r="B15" s="1">
        <v>27.5</v>
      </c>
      <c r="C15" s="1">
        <v>11.9375</v>
      </c>
      <c r="D15" s="1">
        <v>23.90625</v>
      </c>
      <c r="E15" s="1">
        <v>4.125</v>
      </c>
      <c r="F15" s="1">
        <v>70</v>
      </c>
      <c r="G15" s="4">
        <v>8.75</v>
      </c>
      <c r="H15" s="3"/>
      <c r="I15" s="2">
        <v>13.25</v>
      </c>
      <c r="J15" s="3"/>
      <c r="K15" s="8">
        <f>AVERAGE(G15,I15)-(F15-70)/(10)</f>
        <v>11</v>
      </c>
      <c r="L15" s="8">
        <f t="shared" si="3"/>
        <v>13.25</v>
      </c>
      <c r="M15" s="20">
        <f t="shared" si="1"/>
        <v>40.367108099784417</v>
      </c>
      <c r="N15" s="20">
        <f t="shared" si="2"/>
        <v>0.64690878365039128</v>
      </c>
    </row>
    <row r="16" spans="1:15" x14ac:dyDescent="0.25">
      <c r="A16" s="1" t="s">
        <v>10</v>
      </c>
      <c r="B16" s="1">
        <v>27.5</v>
      </c>
      <c r="C16" s="1">
        <v>12</v>
      </c>
      <c r="D16" s="1">
        <v>23.875</v>
      </c>
      <c r="E16" s="1">
        <v>4.125</v>
      </c>
      <c r="F16" s="1">
        <v>70</v>
      </c>
      <c r="G16" s="4">
        <v>9.75</v>
      </c>
      <c r="H16" s="3"/>
      <c r="I16" s="2">
        <v>13</v>
      </c>
      <c r="J16" s="3"/>
      <c r="K16" s="8">
        <f>AVERAGE(G16,I16)-(F16-70)/(10)</f>
        <v>11.375</v>
      </c>
      <c r="L16" s="8">
        <f t="shared" si="3"/>
        <v>13.71875</v>
      </c>
      <c r="M16" s="20">
        <f t="shared" si="1"/>
        <v>40.209424083769633</v>
      </c>
      <c r="N16" s="20">
        <f t="shared" si="2"/>
        <v>0.64438179621425695</v>
      </c>
    </row>
    <row r="17" spans="1:15" x14ac:dyDescent="0.25">
      <c r="A17" s="1" t="s">
        <v>11</v>
      </c>
      <c r="B17" s="1">
        <v>19.5</v>
      </c>
      <c r="C17" s="1">
        <v>11</v>
      </c>
      <c r="D17" s="1">
        <v>23.875</v>
      </c>
      <c r="E17" s="1">
        <v>3.4410399800000002</v>
      </c>
      <c r="F17" s="1">
        <v>70</v>
      </c>
      <c r="G17" s="2">
        <v>9.5</v>
      </c>
      <c r="H17" s="2">
        <v>10</v>
      </c>
      <c r="I17" s="2">
        <v>13</v>
      </c>
      <c r="J17" s="2">
        <v>13</v>
      </c>
      <c r="K17" s="8">
        <f>AVERAGE(G17,H17,I17,J17)-(F17-70)/(10)</f>
        <v>11.375</v>
      </c>
      <c r="L17" s="8">
        <f t="shared" si="3"/>
        <v>13.71875</v>
      </c>
      <c r="M17" s="20">
        <f t="shared" si="1"/>
        <v>37.286581264632517</v>
      </c>
      <c r="N17" s="20">
        <f t="shared" si="2"/>
        <v>0.59754136642039291</v>
      </c>
    </row>
    <row r="18" spans="1:15" x14ac:dyDescent="0.25">
      <c r="K18" s="9" t="s">
        <v>30</v>
      </c>
      <c r="L18" s="22">
        <f>AVERAGE(L12,L13,L15,L16)</f>
        <v>13.5625</v>
      </c>
      <c r="M18" s="22">
        <f>AVERAGE(M12,M13,M15,M16)</f>
        <v>40.609511541744226</v>
      </c>
      <c r="N18" s="14">
        <v>0.62</v>
      </c>
      <c r="O18">
        <f>62.4*(N18/(1+N18*0.009*L18))*(1+(L18/100))</f>
        <v>40.844034522388768</v>
      </c>
    </row>
    <row r="19" spans="1:15" x14ac:dyDescent="0.25">
      <c r="B19" s="21" t="s">
        <v>46</v>
      </c>
      <c r="K19" t="s">
        <v>31</v>
      </c>
      <c r="L19" s="22">
        <f>AVERAGE(L14,L17)</f>
        <v>13.6796875</v>
      </c>
      <c r="M19" s="22">
        <f>AVERAGE(M14,M17)</f>
        <v>36.623079231686717</v>
      </c>
      <c r="N19" s="14">
        <v>0.55000000000000004</v>
      </c>
      <c r="O19">
        <f>62.4*(N19/(1+N19*0.009*L19))*(1+(L19/100))</f>
        <v>36.540545682238154</v>
      </c>
    </row>
    <row r="20" spans="1:15" x14ac:dyDescent="0.25">
      <c r="B20" t="s">
        <v>34</v>
      </c>
      <c r="H20" s="53" t="s">
        <v>25</v>
      </c>
      <c r="I20" s="53"/>
      <c r="J20" s="53"/>
      <c r="K20" s="53"/>
      <c r="L20" s="53"/>
    </row>
    <row r="21" spans="1:15" x14ac:dyDescent="0.25">
      <c r="B21" t="s">
        <v>35</v>
      </c>
      <c r="H21" s="10" t="s">
        <v>26</v>
      </c>
      <c r="I21" s="10">
        <v>8</v>
      </c>
      <c r="J21" s="11">
        <v>10</v>
      </c>
      <c r="K21" s="11">
        <v>12</v>
      </c>
      <c r="L21" s="12">
        <v>14</v>
      </c>
    </row>
    <row r="22" spans="1:15" x14ac:dyDescent="0.25">
      <c r="G22" s="15"/>
      <c r="H22" s="10" t="s">
        <v>24</v>
      </c>
      <c r="I22" s="10">
        <v>9.5</v>
      </c>
      <c r="J22" s="1">
        <v>12</v>
      </c>
      <c r="K22" s="1">
        <v>14.5</v>
      </c>
      <c r="L22" s="1">
        <v>16.5</v>
      </c>
    </row>
    <row r="23" spans="1:15" x14ac:dyDescent="0.25">
      <c r="G23" s="16"/>
      <c r="J23" t="s">
        <v>27</v>
      </c>
    </row>
    <row r="24" spans="1:15" x14ac:dyDescent="0.25">
      <c r="A24" t="s">
        <v>36</v>
      </c>
      <c r="G24" s="16"/>
    </row>
    <row r="25" spans="1:15" x14ac:dyDescent="0.25">
      <c r="A25" s="1" t="s">
        <v>49</v>
      </c>
      <c r="B25" s="1">
        <v>4</v>
      </c>
      <c r="C25" s="1">
        <v>7.25</v>
      </c>
      <c r="D25" s="1">
        <v>24</v>
      </c>
      <c r="E25" s="1">
        <v>1.5</v>
      </c>
      <c r="F25" s="1">
        <v>70</v>
      </c>
      <c r="G25" s="4">
        <v>9.75</v>
      </c>
      <c r="H25" s="3"/>
      <c r="I25" s="2">
        <v>11.25</v>
      </c>
      <c r="J25" s="3"/>
      <c r="K25" s="8">
        <f>AVERAGE(G25,I25)-(F25-70)/(10)</f>
        <v>10.5</v>
      </c>
      <c r="L25" s="8">
        <f>IF(K25&gt;8,IF((K25)&gt;10,IF((K25)&gt;12,IF((K25)&lt;14,$K$22+((K25)-$K$21)*($L$22-$K$22)/($L$21-$K$21),"Above 14"),$J$22+((K25)-$J$21)*($K$22-$J$22)/($K$21-$J$21)),$I$22+((K25)-$I$21)*($J$22-$I$22)/($J$21-$I$21)),"Lower than 8")</f>
        <v>12.625</v>
      </c>
      <c r="M25" s="20">
        <f>B25/((C25*D25*E25)/1728)</f>
        <v>26.482758620689658</v>
      </c>
      <c r="N25" s="20">
        <f>M25/62.4</f>
        <v>0.42440318302387275</v>
      </c>
    </row>
    <row r="26" spans="1:15" x14ac:dyDescent="0.25">
      <c r="A26" s="1" t="s">
        <v>50</v>
      </c>
      <c r="B26" s="1">
        <v>4</v>
      </c>
      <c r="C26" s="1">
        <v>7.25</v>
      </c>
      <c r="D26" s="1">
        <v>24</v>
      </c>
      <c r="E26" s="1">
        <v>1.5</v>
      </c>
      <c r="F26" s="1">
        <v>70</v>
      </c>
      <c r="G26" s="4">
        <v>10</v>
      </c>
      <c r="H26" s="3"/>
      <c r="I26" s="2">
        <v>12</v>
      </c>
      <c r="J26" s="3"/>
      <c r="K26" s="8">
        <f>AVERAGE(G26,I26)-(F26-70)/(10)</f>
        <v>11</v>
      </c>
      <c r="L26" s="8">
        <f>IF(K26&gt;8,IF((K26)&gt;10,IF((K26)&gt;12,IF((K26)&lt;14,$K$22+((K26)-$K$21)*($L$22-$K$22)/($L$21-$K$21),"Above 14"),$J$22+((K26)-$J$21)*($K$22-$J$22)/($K$21-$J$21)),$I$22+((K26)-$I$21)*($J$22-$I$22)/($J$21-$I$21)),"Lower than 8")</f>
        <v>13.25</v>
      </c>
      <c r="M26" s="20">
        <f>B26/((C26*D26*E26)/1728)</f>
        <v>26.482758620689658</v>
      </c>
      <c r="N26" s="20">
        <f>M26/62.4</f>
        <v>0.42440318302387275</v>
      </c>
    </row>
    <row r="27" spans="1:15" x14ac:dyDescent="0.25">
      <c r="A27" s="1" t="s">
        <v>51</v>
      </c>
      <c r="B27" s="1">
        <v>4</v>
      </c>
      <c r="C27" s="1">
        <v>7.25</v>
      </c>
      <c r="D27" s="1">
        <v>24</v>
      </c>
      <c r="E27" s="1">
        <v>1.5</v>
      </c>
      <c r="F27" s="1">
        <v>70</v>
      </c>
      <c r="G27" s="4">
        <v>11.5</v>
      </c>
      <c r="H27" s="3"/>
      <c r="I27" s="2">
        <v>11.75</v>
      </c>
      <c r="J27" s="3"/>
      <c r="K27" s="8">
        <f>AVERAGE(G27,I27)-(F27-70)/(10)</f>
        <v>11.625</v>
      </c>
      <c r="L27" s="8">
        <f>IF(K27&gt;8,IF((K27)&gt;10,IF((K27)&gt;12,IF((K27)&lt;14,$K$22+((K27)-$K$21)*($L$22-$K$22)/($L$21-$K$21),"Above 14"),$J$22+((K27)-$J$21)*($K$22-$J$22)/($K$21-$J$21)),$I$22+((K27)-$I$21)*($J$22-$I$22)/($J$21-$I$21)),"Lower than 8")</f>
        <v>14.03125</v>
      </c>
      <c r="M27" s="20">
        <f>B27/((C27*D27*E27)/1728)</f>
        <v>26.482758620689658</v>
      </c>
      <c r="N27" s="20">
        <f>M27/62.4</f>
        <v>0.42440318302387275</v>
      </c>
    </row>
    <row r="28" spans="1:15" x14ac:dyDescent="0.25">
      <c r="A28" s="1" t="s">
        <v>52</v>
      </c>
      <c r="B28" s="1">
        <v>4</v>
      </c>
      <c r="C28" s="1">
        <v>7.25</v>
      </c>
      <c r="D28" s="1">
        <v>24</v>
      </c>
      <c r="E28" s="1">
        <v>1.5</v>
      </c>
      <c r="F28" s="1">
        <v>70</v>
      </c>
      <c r="G28" s="4">
        <v>12</v>
      </c>
      <c r="H28" s="3"/>
      <c r="I28" s="2">
        <v>12.5</v>
      </c>
      <c r="J28" s="3"/>
      <c r="K28" s="8">
        <f>AVERAGE(G28,I28)-(F28-70)/(10)</f>
        <v>12.25</v>
      </c>
      <c r="L28" s="8">
        <f>IF(K28&gt;8,IF((K28)&gt;10,IF((K28)&gt;12,IF((K28)&lt;14,$K$22+((K28)-$K$21)*($L$22-$K$22)/($L$21-$K$21),"Above 14"),$J$22+((K28)-$J$21)*($K$22-$J$22)/($K$21-$J$21)),$I$22+((K28)-$I$21)*($J$22-$I$22)/($J$21-$I$21)),"Lower than 8")</f>
        <v>14.75</v>
      </c>
      <c r="M28" s="20">
        <f>B28/((C28*D28*E28)/1728)</f>
        <v>26.482758620689658</v>
      </c>
      <c r="N28" s="20">
        <f>M28/62.4</f>
        <v>0.42440318302387275</v>
      </c>
    </row>
    <row r="29" spans="1:15" x14ac:dyDescent="0.25">
      <c r="G29" s="17"/>
    </row>
    <row r="30" spans="1:15" x14ac:dyDescent="0.25">
      <c r="G30" s="17"/>
    </row>
    <row r="31" spans="1:15" x14ac:dyDescent="0.25">
      <c r="G31" s="17"/>
    </row>
    <row r="32" spans="1:15" x14ac:dyDescent="0.25">
      <c r="G32" s="17"/>
    </row>
    <row r="33" spans="7:7" x14ac:dyDescent="0.25">
      <c r="G33" s="17"/>
    </row>
    <row r="34" spans="7:7" x14ac:dyDescent="0.25">
      <c r="G34" s="18"/>
    </row>
    <row r="35" spans="7:7" x14ac:dyDescent="0.25">
      <c r="G35" s="17"/>
    </row>
    <row r="36" spans="7:7" x14ac:dyDescent="0.25">
      <c r="G36" s="17"/>
    </row>
    <row r="37" spans="7:7" x14ac:dyDescent="0.25">
      <c r="G37" s="15"/>
    </row>
  </sheetData>
  <mergeCells count="3">
    <mergeCell ref="G1:H1"/>
    <mergeCell ref="I1:J1"/>
    <mergeCell ref="H20:L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" sqref="N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2.1406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28.75</v>
      </c>
      <c r="C3" s="1">
        <v>12</v>
      </c>
      <c r="D3" s="1">
        <v>24</v>
      </c>
      <c r="E3" s="1">
        <v>4.125</v>
      </c>
      <c r="F3" s="1">
        <v>65</v>
      </c>
      <c r="G3" s="5">
        <v>10.5</v>
      </c>
      <c r="H3" s="6"/>
      <c r="I3" s="5">
        <v>15</v>
      </c>
      <c r="J3" s="6"/>
      <c r="K3" s="8">
        <f>AVERAGE(G3,I3)-(F3-70)/(10)</f>
        <v>13.25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15.75</v>
      </c>
      <c r="M3" s="20">
        <f t="shared" ref="M3:M11" si="0">B3/((C3*D3*E3)/1728)</f>
        <v>41.81818181818182</v>
      </c>
      <c r="N3" s="20">
        <f>M3/62.4</f>
        <v>0.67016317016317017</v>
      </c>
    </row>
    <row r="4" spans="1:15" x14ac:dyDescent="0.25">
      <c r="A4" s="1" t="s">
        <v>1</v>
      </c>
      <c r="B4" s="1">
        <v>29.25</v>
      </c>
      <c r="C4" s="1">
        <v>12</v>
      </c>
      <c r="D4" s="1">
        <v>24</v>
      </c>
      <c r="E4" s="1">
        <v>4.125</v>
      </c>
      <c r="F4" s="1">
        <v>65</v>
      </c>
      <c r="G4" s="5">
        <v>10</v>
      </c>
      <c r="H4" s="6"/>
      <c r="I4" s="5">
        <v>15</v>
      </c>
      <c r="J4" s="6"/>
      <c r="K4" s="8">
        <f>AVERAGE(G4,I4)-(F4-70)/(10)</f>
        <v>13</v>
      </c>
      <c r="L4" s="8">
        <f t="shared" ref="L4:L11" si="1">IF(K4&gt;8,IF((K4)&gt;10,IF((K4)&gt;12,IF((K4)&lt;14,$K$19+((K4)-$K$18)*($L$19-$K$19)/($L$18-$K$18),"Above 14"),$J$19+((K4)-$J$18)*($K$19-$J$19)/($K$18-$J$18)),$I$19+((K4)-$I$18)*($J$19-$I$19)/($J$18-$I$18)),"Lower than 8")</f>
        <v>15.5</v>
      </c>
      <c r="M4" s="20">
        <f t="shared" si="0"/>
        <v>42.545454545454547</v>
      </c>
      <c r="N4" s="20">
        <f t="shared" ref="N4:N11" si="2">M4/62.4</f>
        <v>0.68181818181818188</v>
      </c>
    </row>
    <row r="5" spans="1:15" x14ac:dyDescent="0.25">
      <c r="A5" s="1" t="s">
        <v>2</v>
      </c>
      <c r="B5" s="1">
        <v>16.25</v>
      </c>
      <c r="C5" s="1">
        <v>2.5</v>
      </c>
      <c r="D5" s="1">
        <v>24</v>
      </c>
      <c r="E5" s="1">
        <v>10.9375</v>
      </c>
      <c r="F5" s="1">
        <v>65</v>
      </c>
      <c r="G5" s="5">
        <v>10</v>
      </c>
      <c r="H5" s="5">
        <v>10.199999999999999</v>
      </c>
      <c r="I5" s="5">
        <v>10</v>
      </c>
      <c r="J5" s="5">
        <v>10</v>
      </c>
      <c r="K5" s="8">
        <f>AVERAGE(G5,H5,I5,J5)-(F5-70)/(10)</f>
        <v>10.55</v>
      </c>
      <c r="L5" s="8">
        <f t="shared" si="1"/>
        <v>12.6875</v>
      </c>
      <c r="M5" s="20">
        <f t="shared" si="0"/>
        <v>42.788571428571423</v>
      </c>
      <c r="N5" s="20">
        <f t="shared" si="2"/>
        <v>0.68571428571428561</v>
      </c>
    </row>
    <row r="6" spans="1:15" x14ac:dyDescent="0.25">
      <c r="A6" s="1" t="s">
        <v>3</v>
      </c>
      <c r="B6" s="1">
        <v>29</v>
      </c>
      <c r="C6" s="1">
        <v>11.875</v>
      </c>
      <c r="D6" s="1">
        <v>24</v>
      </c>
      <c r="E6" s="1">
        <v>4.125</v>
      </c>
      <c r="F6" s="1">
        <v>65</v>
      </c>
      <c r="G6" s="2">
        <v>9.8000000000000007</v>
      </c>
      <c r="H6" s="3"/>
      <c r="I6" s="2">
        <v>12.5</v>
      </c>
      <c r="J6" s="3"/>
      <c r="K6" s="8">
        <f>AVERAGE(G6,I6)-(F6-70)/(10)</f>
        <v>11.65</v>
      </c>
      <c r="L6" s="8">
        <f t="shared" si="1"/>
        <v>14.0625</v>
      </c>
      <c r="M6" s="20">
        <f t="shared" si="0"/>
        <v>42.625837320574163</v>
      </c>
      <c r="N6" s="20">
        <f t="shared" si="2"/>
        <v>0.68310636731689367</v>
      </c>
    </row>
    <row r="7" spans="1:15" x14ac:dyDescent="0.25">
      <c r="A7" s="1" t="s">
        <v>4</v>
      </c>
      <c r="B7" s="1">
        <v>28.5</v>
      </c>
      <c r="C7" s="1">
        <v>11.9375</v>
      </c>
      <c r="D7" s="1">
        <v>24.0625</v>
      </c>
      <c r="E7" s="1">
        <v>4.125</v>
      </c>
      <c r="F7" s="1">
        <v>65</v>
      </c>
      <c r="G7" s="2">
        <v>10</v>
      </c>
      <c r="H7" s="3"/>
      <c r="I7" s="2">
        <v>12.8</v>
      </c>
      <c r="J7" s="3"/>
      <c r="K7" s="8">
        <f>AVERAGE(G7,I7)-(F7-70)/(10)</f>
        <v>11.9</v>
      </c>
      <c r="L7" s="8">
        <f t="shared" si="1"/>
        <v>14.375</v>
      </c>
      <c r="M7" s="20">
        <f t="shared" si="0"/>
        <v>41.563347076531272</v>
      </c>
      <c r="N7" s="20">
        <f t="shared" si="2"/>
        <v>0.66607928007261652</v>
      </c>
    </row>
    <row r="8" spans="1:15" x14ac:dyDescent="0.25">
      <c r="A8" s="1" t="s">
        <v>5</v>
      </c>
      <c r="B8" s="1">
        <v>15.75</v>
      </c>
      <c r="C8" s="1">
        <v>2.5</v>
      </c>
      <c r="D8" s="1">
        <v>24</v>
      </c>
      <c r="E8" s="1">
        <v>10.9375</v>
      </c>
      <c r="F8" s="1">
        <v>65</v>
      </c>
      <c r="G8" s="2">
        <v>11.5</v>
      </c>
      <c r="H8" s="2">
        <v>11.2</v>
      </c>
      <c r="I8" s="2">
        <v>9.4</v>
      </c>
      <c r="J8" s="2">
        <v>10</v>
      </c>
      <c r="K8" s="8">
        <f>AVERAGE(G8,H8,I8,J8)-(F8-70)/(10)</f>
        <v>11.025</v>
      </c>
      <c r="L8" s="8">
        <f t="shared" si="1"/>
        <v>13.28125</v>
      </c>
      <c r="M8" s="20">
        <f t="shared" si="0"/>
        <v>41.471999999999994</v>
      </c>
      <c r="N8" s="20">
        <f t="shared" si="2"/>
        <v>0.6646153846153845</v>
      </c>
    </row>
    <row r="9" spans="1:15" x14ac:dyDescent="0.25">
      <c r="A9" s="1" t="s">
        <v>6</v>
      </c>
      <c r="B9" s="1">
        <v>29</v>
      </c>
      <c r="C9" s="1">
        <v>11.8125</v>
      </c>
      <c r="D9" s="1">
        <v>23.9375</v>
      </c>
      <c r="E9" s="1">
        <v>4.125</v>
      </c>
      <c r="F9" s="1">
        <v>65</v>
      </c>
      <c r="G9" s="4">
        <v>10</v>
      </c>
      <c r="H9" s="3"/>
      <c r="I9" s="2">
        <v>12.2</v>
      </c>
      <c r="J9" s="3"/>
      <c r="K9" s="8">
        <f>AVERAGE(G9,I9)-(F9-70)/(10)</f>
        <v>11.6</v>
      </c>
      <c r="L9" s="8">
        <f t="shared" si="1"/>
        <v>14</v>
      </c>
      <c r="M9" s="20">
        <f t="shared" si="0"/>
        <v>42.963254326178607</v>
      </c>
      <c r="N9" s="20">
        <f t="shared" si="2"/>
        <v>0.68851369112465721</v>
      </c>
    </row>
    <row r="10" spans="1:15" x14ac:dyDescent="0.25">
      <c r="A10" s="1" t="s">
        <v>7</v>
      </c>
      <c r="B10" s="1">
        <v>28.75</v>
      </c>
      <c r="C10" s="1">
        <v>11.875</v>
      </c>
      <c r="D10" s="1">
        <v>24</v>
      </c>
      <c r="E10" s="1">
        <v>4.125</v>
      </c>
      <c r="F10" s="1">
        <v>65</v>
      </c>
      <c r="G10" s="4">
        <v>9</v>
      </c>
      <c r="H10" s="3"/>
      <c r="I10" s="2">
        <v>13</v>
      </c>
      <c r="J10" s="3"/>
      <c r="K10" s="8">
        <f>AVERAGE(G10,I10)-(F10-70)/(10)</f>
        <v>11.5</v>
      </c>
      <c r="L10" s="8">
        <f t="shared" si="1"/>
        <v>13.875</v>
      </c>
      <c r="M10" s="20">
        <f t="shared" si="0"/>
        <v>42.258373205741627</v>
      </c>
      <c r="N10" s="20">
        <f t="shared" si="2"/>
        <v>0.67721751932278251</v>
      </c>
    </row>
    <row r="11" spans="1:15" x14ac:dyDescent="0.25">
      <c r="A11" s="1" t="s">
        <v>8</v>
      </c>
      <c r="B11" s="1">
        <v>15.75</v>
      </c>
      <c r="C11" s="1">
        <v>2.5</v>
      </c>
      <c r="D11" s="1">
        <v>24.0625</v>
      </c>
      <c r="E11" s="1">
        <v>10.9375</v>
      </c>
      <c r="F11" s="1">
        <v>65</v>
      </c>
      <c r="G11" s="2">
        <v>11.8</v>
      </c>
      <c r="H11" s="2">
        <v>11.2</v>
      </c>
      <c r="I11" s="2">
        <v>9.8000000000000007</v>
      </c>
      <c r="J11" s="2">
        <v>9.4</v>
      </c>
      <c r="K11" s="8">
        <f>AVERAGE(G11,H11,I11,J11)-(F11-70)/(10)</f>
        <v>11.049999999999999</v>
      </c>
      <c r="L11" s="8">
        <f t="shared" si="1"/>
        <v>13.312499999999998</v>
      </c>
      <c r="M11" s="20">
        <f t="shared" si="0"/>
        <v>41.364280519480516</v>
      </c>
      <c r="N11" s="20">
        <f t="shared" si="2"/>
        <v>0.66288911088911084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1"/>
      <c r="N12" s="1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14.59375</v>
      </c>
      <c r="M15" s="13">
        <f>AVERAGE(M3,M4,M6,M7,M9,M10,M12,M13)</f>
        <v>42.295741382110343</v>
      </c>
      <c r="N15" s="14">
        <v>0.64</v>
      </c>
      <c r="O15">
        <f>62.4*(N15/(1+N15*0.009*L15))*(1+(L15/100))</f>
        <v>42.215523126026234</v>
      </c>
    </row>
    <row r="16" spans="1:15" x14ac:dyDescent="0.25">
      <c r="B16" s="21" t="s">
        <v>46</v>
      </c>
      <c r="K16" t="s">
        <v>31</v>
      </c>
      <c r="L16" s="22">
        <f>AVERAGE(L5,L8,L11,L14)</f>
        <v>13.09375</v>
      </c>
      <c r="M16" s="13">
        <f>AVERAGE(M5,M8,M11,M14)</f>
        <v>41.874950649350644</v>
      </c>
      <c r="N16" s="14">
        <v>0.64</v>
      </c>
      <c r="O16">
        <f>62.4*(N16/(1+N16*0.009*L16))*(1+(L16/100))</f>
        <v>41.997656729463827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0" sqref="N20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29.5</v>
      </c>
      <c r="C3" s="1">
        <v>12.0625</v>
      </c>
      <c r="D3" s="1">
        <v>24</v>
      </c>
      <c r="E3" s="1">
        <v>4.1875</v>
      </c>
      <c r="F3" s="1">
        <v>65</v>
      </c>
      <c r="G3" s="5">
        <v>9.8000000000000007</v>
      </c>
      <c r="H3" s="6"/>
      <c r="I3" s="5">
        <v>13.5</v>
      </c>
      <c r="J3" s="6"/>
      <c r="K3" s="8">
        <f>AVERAGE(G3,I3)-(F3-70)/(10)</f>
        <v>12.15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14.65</v>
      </c>
      <c r="M3" s="20">
        <f t="shared" ref="M3:M11" si="0">B3/((C3*D3*E3)/1728)</f>
        <v>42.049648132395021</v>
      </c>
      <c r="N3" s="20">
        <f>M3/62.4</f>
        <v>0.67387256622427916</v>
      </c>
    </row>
    <row r="4" spans="1:15" x14ac:dyDescent="0.25">
      <c r="A4" s="1" t="s">
        <v>1</v>
      </c>
      <c r="B4" s="1">
        <v>28.5</v>
      </c>
      <c r="C4" s="1">
        <v>12</v>
      </c>
      <c r="D4" s="1">
        <v>23.8125</v>
      </c>
      <c r="E4" s="1">
        <v>4.1875</v>
      </c>
      <c r="F4" s="1">
        <v>65</v>
      </c>
      <c r="G4" s="5">
        <v>10.199999999999999</v>
      </c>
      <c r="H4" s="6"/>
      <c r="I4" s="5">
        <v>13.5</v>
      </c>
      <c r="J4" s="6"/>
      <c r="K4" s="8">
        <f>AVERAGE(G4,I4)-(F4-70)/(10)</f>
        <v>12.35</v>
      </c>
      <c r="L4" s="8">
        <f t="shared" ref="L4:L11" si="1">IF(K4&gt;8,IF((K4)&gt;10,IF((K4)&gt;12,IF((K4)&lt;14,$K$19+((K4)-$K$18)*($L$19-$K$19)/($L$18-$K$18),"Above 14"),$J$19+((K4)-$J$18)*($K$19-$J$19)/($K$18-$J$18)),$I$19+((K4)-$I$18)*($J$19-$I$19)/($J$18-$I$18)),"Lower than 8")</f>
        <v>14.85</v>
      </c>
      <c r="M4" s="20">
        <f t="shared" si="0"/>
        <v>41.157362792337523</v>
      </c>
      <c r="N4" s="20">
        <f t="shared" ref="N4:N11" si="2">M4/62.4</f>
        <v>0.65957312167207571</v>
      </c>
    </row>
    <row r="5" spans="1:15" x14ac:dyDescent="0.25">
      <c r="A5" s="1" t="s">
        <v>2</v>
      </c>
      <c r="B5" s="1">
        <v>15.75</v>
      </c>
      <c r="C5" s="1">
        <v>2.5</v>
      </c>
      <c r="D5" s="1">
        <v>11</v>
      </c>
      <c r="E5" s="1">
        <v>23.9375</v>
      </c>
      <c r="F5" s="1">
        <v>65</v>
      </c>
      <c r="G5" s="5">
        <v>11</v>
      </c>
      <c r="H5" s="5">
        <v>12.2</v>
      </c>
      <c r="I5" s="5">
        <v>9.1999999999999993</v>
      </c>
      <c r="J5" s="5">
        <v>10</v>
      </c>
      <c r="K5" s="8">
        <f>AVERAGE(G5,H5,I5,J5)-(F5-70)/(10)</f>
        <v>11.1</v>
      </c>
      <c r="L5" s="8">
        <f t="shared" si="1"/>
        <v>13.375</v>
      </c>
      <c r="M5" s="20">
        <f t="shared" si="0"/>
        <v>41.344030382150486</v>
      </c>
      <c r="N5" s="20">
        <f t="shared" si="2"/>
        <v>0.66256458945753982</v>
      </c>
    </row>
    <row r="6" spans="1:15" x14ac:dyDescent="0.25">
      <c r="A6" s="1" t="s">
        <v>3</v>
      </c>
      <c r="B6" s="1">
        <v>29</v>
      </c>
      <c r="C6" s="1">
        <v>12</v>
      </c>
      <c r="D6" s="1">
        <v>23.875</v>
      </c>
      <c r="E6" s="1">
        <v>4.1875</v>
      </c>
      <c r="F6" s="1">
        <v>65</v>
      </c>
      <c r="G6" s="2">
        <v>9.8000000000000007</v>
      </c>
      <c r="H6" s="3"/>
      <c r="I6" s="2">
        <v>14</v>
      </c>
      <c r="J6" s="3"/>
      <c r="K6" s="8">
        <f>AVERAGE(G6,I6)-(F6-70)/(10)</f>
        <v>12.4</v>
      </c>
      <c r="L6" s="8">
        <f t="shared" si="1"/>
        <v>14.9</v>
      </c>
      <c r="M6" s="20">
        <f t="shared" si="0"/>
        <v>41.769789794483081</v>
      </c>
      <c r="N6" s="20">
        <f t="shared" si="2"/>
        <v>0.66938765696286995</v>
      </c>
    </row>
    <row r="7" spans="1:15" x14ac:dyDescent="0.25">
      <c r="A7" s="1" t="s">
        <v>4</v>
      </c>
      <c r="B7" s="1">
        <v>28.25</v>
      </c>
      <c r="C7" s="1">
        <v>12</v>
      </c>
      <c r="D7" s="1">
        <v>23.9375</v>
      </c>
      <c r="E7" s="1">
        <v>4.1875</v>
      </c>
      <c r="F7" s="1">
        <v>65</v>
      </c>
      <c r="G7" s="2">
        <v>11</v>
      </c>
      <c r="H7" s="3"/>
      <c r="I7" s="2">
        <v>14.2</v>
      </c>
      <c r="J7" s="3"/>
      <c r="K7" s="8">
        <f>AVERAGE(G7,I7)-(F7-70)/(10)</f>
        <v>13.1</v>
      </c>
      <c r="L7" s="8">
        <f t="shared" si="1"/>
        <v>15.6</v>
      </c>
      <c r="M7" s="20">
        <f t="shared" si="0"/>
        <v>40.583297611160909</v>
      </c>
      <c r="N7" s="20">
        <f t="shared" si="2"/>
        <v>0.6503733591532197</v>
      </c>
    </row>
    <row r="8" spans="1:15" x14ac:dyDescent="0.25">
      <c r="A8" s="1" t="s">
        <v>5</v>
      </c>
      <c r="B8" s="1">
        <v>15.75</v>
      </c>
      <c r="C8" s="1">
        <v>2.5</v>
      </c>
      <c r="D8" s="1">
        <v>11</v>
      </c>
      <c r="E8" s="1">
        <v>24.0625</v>
      </c>
      <c r="F8" s="1">
        <v>65</v>
      </c>
      <c r="G8" s="2">
        <v>12.6</v>
      </c>
      <c r="H8" s="2">
        <v>11</v>
      </c>
      <c r="I8" s="2">
        <v>9.6</v>
      </c>
      <c r="J8" s="2">
        <v>9</v>
      </c>
      <c r="K8" s="8">
        <f>AVERAGE(G8,H8,I8,J8)-(F8-70)/(10)</f>
        <v>11.05</v>
      </c>
      <c r="L8" s="8">
        <f t="shared" si="1"/>
        <v>13.3125</v>
      </c>
      <c r="M8" s="20">
        <f t="shared" si="0"/>
        <v>41.129256198347107</v>
      </c>
      <c r="N8" s="20">
        <f t="shared" si="2"/>
        <v>0.65912269548633184</v>
      </c>
    </row>
    <row r="9" spans="1:15" x14ac:dyDescent="0.25">
      <c r="A9" s="1" t="s">
        <v>6</v>
      </c>
      <c r="B9" s="1">
        <v>28</v>
      </c>
      <c r="C9" s="1">
        <v>12</v>
      </c>
      <c r="D9" s="1">
        <v>24.0625</v>
      </c>
      <c r="E9" s="1">
        <v>4.125</v>
      </c>
      <c r="F9" s="1">
        <v>65</v>
      </c>
      <c r="G9" s="4">
        <v>10</v>
      </c>
      <c r="H9" s="3"/>
      <c r="I9" s="2">
        <v>12</v>
      </c>
      <c r="J9" s="3"/>
      <c r="K9" s="8">
        <f>AVERAGE(G9,I9)-(F9-70)/(10)</f>
        <v>11.5</v>
      </c>
      <c r="L9" s="8">
        <f t="shared" si="1"/>
        <v>13.875</v>
      </c>
      <c r="M9" s="20">
        <f t="shared" si="0"/>
        <v>40.621487603305781</v>
      </c>
      <c r="N9" s="20">
        <f t="shared" si="2"/>
        <v>0.65098537825810543</v>
      </c>
    </row>
    <row r="10" spans="1:15" x14ac:dyDescent="0.25">
      <c r="A10" s="1" t="s">
        <v>7</v>
      </c>
      <c r="B10" s="1">
        <v>27.5</v>
      </c>
      <c r="C10" s="1">
        <v>12</v>
      </c>
      <c r="D10" s="1">
        <v>24</v>
      </c>
      <c r="E10" s="1">
        <v>4.125</v>
      </c>
      <c r="F10" s="1">
        <v>65</v>
      </c>
      <c r="G10" s="4">
        <v>10</v>
      </c>
      <c r="H10" s="3"/>
      <c r="I10" s="2">
        <v>12.4</v>
      </c>
      <c r="J10" s="3"/>
      <c r="K10" s="8">
        <f>AVERAGE(G10,I10)-(F10-70)/(10)</f>
        <v>11.7</v>
      </c>
      <c r="L10" s="8">
        <f t="shared" si="1"/>
        <v>14.125</v>
      </c>
      <c r="M10" s="20">
        <f t="shared" si="0"/>
        <v>40</v>
      </c>
      <c r="N10" s="20">
        <f t="shared" si="2"/>
        <v>0.64102564102564108</v>
      </c>
    </row>
    <row r="11" spans="1:15" x14ac:dyDescent="0.25">
      <c r="A11" s="1" t="s">
        <v>8</v>
      </c>
      <c r="B11" s="1">
        <v>16</v>
      </c>
      <c r="C11" s="1">
        <v>2.5</v>
      </c>
      <c r="D11" s="1">
        <v>24</v>
      </c>
      <c r="E11" s="1">
        <v>11</v>
      </c>
      <c r="F11" s="1">
        <v>65</v>
      </c>
      <c r="G11" s="2">
        <v>12</v>
      </c>
      <c r="H11" s="2">
        <v>12.2</v>
      </c>
      <c r="I11" s="2">
        <v>10</v>
      </c>
      <c r="J11" s="2">
        <v>9.6</v>
      </c>
      <c r="K11" s="8">
        <f>AVERAGE(G11,H11,I11,J11)-(F11-70)/(10)</f>
        <v>11.450000000000001</v>
      </c>
      <c r="L11" s="8">
        <f t="shared" si="1"/>
        <v>13.812500000000002</v>
      </c>
      <c r="M11" s="20">
        <f t="shared" si="0"/>
        <v>41.890909090909091</v>
      </c>
      <c r="N11" s="20">
        <f t="shared" si="2"/>
        <v>0.67132867132867136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1"/>
      <c r="N12" s="1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14.666666666666666</v>
      </c>
      <c r="M15" s="13">
        <f>AVERAGE(M3,M4,M6,M7,M9,M10,M12,M13)</f>
        <v>41.030264322280381</v>
      </c>
      <c r="N15" s="14">
        <v>0.62</v>
      </c>
      <c r="O15">
        <f>62.4*(N15/(1+N15*0.009*L15))*(1+(L15/100))</f>
        <v>41.006285587517574</v>
      </c>
    </row>
    <row r="16" spans="1:15" x14ac:dyDescent="0.25">
      <c r="B16" s="21" t="s">
        <v>46</v>
      </c>
      <c r="K16" t="s">
        <v>31</v>
      </c>
      <c r="L16" s="22">
        <f>AVERAGE(L5,L8,L11,L14)</f>
        <v>13.5</v>
      </c>
      <c r="M16" s="13">
        <f>AVERAGE(M5,M8,M11,M14)</f>
        <v>41.454731890468892</v>
      </c>
      <c r="N16" s="14">
        <v>0.63</v>
      </c>
      <c r="O16">
        <f>62.4*(N16/(1+N16*0.009*L16))*(1+(L16/100))</f>
        <v>41.446590713811304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G28" sqref="G28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26.75</v>
      </c>
      <c r="C3" s="1">
        <v>11.875</v>
      </c>
      <c r="D3" s="1">
        <v>24.0625</v>
      </c>
      <c r="E3" s="1">
        <v>4.125</v>
      </c>
      <c r="F3" s="1">
        <v>70</v>
      </c>
      <c r="G3" s="5">
        <v>10</v>
      </c>
      <c r="H3" s="6"/>
      <c r="I3" s="5">
        <v>12</v>
      </c>
      <c r="J3" s="6"/>
      <c r="K3" s="8">
        <f>AVERAGE(G3,I3)-(F3-70)/(10)</f>
        <v>11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13.25</v>
      </c>
      <c r="M3" s="20">
        <f t="shared" ref="M3:M11" si="0">B3/((C3*D3*E3)/1728)</f>
        <v>39.216533896725281</v>
      </c>
      <c r="N3" s="20">
        <f>M3/62.4</f>
        <v>0.62847009449880264</v>
      </c>
    </row>
    <row r="4" spans="1:15" x14ac:dyDescent="0.25">
      <c r="A4" s="1" t="s">
        <v>1</v>
      </c>
      <c r="B4" s="1">
        <v>26.25</v>
      </c>
      <c r="C4" s="1">
        <v>11.75</v>
      </c>
      <c r="D4" s="1">
        <v>24</v>
      </c>
      <c r="E4" s="1">
        <v>4.125</v>
      </c>
      <c r="F4" s="1">
        <v>70</v>
      </c>
      <c r="G4" s="5">
        <v>9</v>
      </c>
      <c r="H4" s="6"/>
      <c r="I4" s="5">
        <v>13</v>
      </c>
      <c r="J4" s="6"/>
      <c r="K4" s="8">
        <f>AVERAGE(G4,I4)-(F4-70)/(10)</f>
        <v>11</v>
      </c>
      <c r="L4" s="8">
        <f t="shared" ref="L4:L11" si="1">IF(K4&gt;8,IF((K4)&gt;10,IF((K4)&gt;12,IF((K4)&lt;14,$K$19+((K4)-$K$18)*($L$19-$K$19)/($L$18-$K$18),"Above 14"),$J$19+((K4)-$J$18)*($K$19-$J$19)/($K$18-$J$18)),$I$19+((K4)-$I$18)*($J$19-$I$19)/($J$18-$I$18)),"Lower than 8")</f>
        <v>13.25</v>
      </c>
      <c r="M4" s="20">
        <f t="shared" si="0"/>
        <v>38.994197292069629</v>
      </c>
      <c r="N4" s="20">
        <f t="shared" ref="N4:N11" si="2">M4/62.4</f>
        <v>0.62490700788573128</v>
      </c>
    </row>
    <row r="5" spans="1:15" x14ac:dyDescent="0.25">
      <c r="A5" s="1" t="s">
        <v>2</v>
      </c>
      <c r="B5" s="1">
        <v>16.5</v>
      </c>
      <c r="C5" s="1">
        <v>2.5</v>
      </c>
      <c r="D5" s="1">
        <v>24</v>
      </c>
      <c r="E5" s="1">
        <v>10.875</v>
      </c>
      <c r="F5" s="1">
        <v>70</v>
      </c>
      <c r="G5" s="5">
        <v>10</v>
      </c>
      <c r="H5" s="5">
        <v>8</v>
      </c>
      <c r="I5" s="5">
        <v>8</v>
      </c>
      <c r="J5" s="5">
        <v>7.75</v>
      </c>
      <c r="K5" s="8">
        <f>AVERAGE(G5,H5,I5,J5)-(F5-70)/(10)</f>
        <v>8.4375</v>
      </c>
      <c r="L5" s="8">
        <f t="shared" si="1"/>
        <v>10.046875</v>
      </c>
      <c r="M5" s="20">
        <f t="shared" si="0"/>
        <v>43.696551724137926</v>
      </c>
      <c r="N5" s="20">
        <f t="shared" si="2"/>
        <v>0.70026525198938983</v>
      </c>
    </row>
    <row r="6" spans="1:15" x14ac:dyDescent="0.25">
      <c r="A6" s="1" t="s">
        <v>3</v>
      </c>
      <c r="B6" s="1">
        <v>28</v>
      </c>
      <c r="C6" s="1">
        <v>12.0625</v>
      </c>
      <c r="D6" s="1">
        <v>23.875</v>
      </c>
      <c r="E6" s="1">
        <v>4.125</v>
      </c>
      <c r="F6" s="1">
        <v>70</v>
      </c>
      <c r="G6" s="2">
        <v>10</v>
      </c>
      <c r="H6" s="3"/>
      <c r="I6" s="2">
        <v>13.5</v>
      </c>
      <c r="J6" s="3"/>
      <c r="K6" s="8">
        <f>AVERAGE(G6,I6)-(F6-70)/(10)</f>
        <v>11.75</v>
      </c>
      <c r="L6" s="8">
        <f t="shared" si="1"/>
        <v>14.1875</v>
      </c>
      <c r="M6" s="20">
        <f t="shared" si="0"/>
        <v>40.728377555222899</v>
      </c>
      <c r="N6" s="20">
        <f t="shared" si="2"/>
        <v>0.65269835825677724</v>
      </c>
    </row>
    <row r="7" spans="1:15" x14ac:dyDescent="0.25">
      <c r="A7" s="1" t="s">
        <v>4</v>
      </c>
      <c r="B7" s="1">
        <v>26.75</v>
      </c>
      <c r="C7" s="1">
        <v>11.875</v>
      </c>
      <c r="D7" s="1">
        <v>23.9375</v>
      </c>
      <c r="E7" s="1">
        <v>4.125</v>
      </c>
      <c r="F7" s="1">
        <v>70</v>
      </c>
      <c r="G7" s="2">
        <v>9.5</v>
      </c>
      <c r="H7" s="3"/>
      <c r="I7" s="2">
        <v>12.7</v>
      </c>
      <c r="J7" s="3"/>
      <c r="K7" s="8">
        <f>AVERAGE(G7,I7)-(F7-70)/(10)</f>
        <v>11.1</v>
      </c>
      <c r="L7" s="8">
        <f t="shared" si="1"/>
        <v>13.375</v>
      </c>
      <c r="M7" s="20">
        <f t="shared" si="0"/>
        <v>39.421319974514972</v>
      </c>
      <c r="N7" s="20">
        <f t="shared" si="2"/>
        <v>0.63175192266850921</v>
      </c>
    </row>
    <row r="8" spans="1:15" x14ac:dyDescent="0.25">
      <c r="A8" s="1" t="s">
        <v>5</v>
      </c>
      <c r="B8" s="1">
        <v>16.25</v>
      </c>
      <c r="C8" s="1">
        <v>2.5</v>
      </c>
      <c r="D8" s="1">
        <v>24.0625</v>
      </c>
      <c r="E8" s="1">
        <v>10.875</v>
      </c>
      <c r="F8" s="1">
        <v>70</v>
      </c>
      <c r="G8" s="2">
        <v>9.25</v>
      </c>
      <c r="H8" s="2">
        <v>9.25</v>
      </c>
      <c r="I8" s="2">
        <v>9</v>
      </c>
      <c r="J8" s="2">
        <v>8.5</v>
      </c>
      <c r="K8" s="8">
        <f>AVERAGE(G8,H8,I8,J8)-(F8-70)/(10)</f>
        <v>9</v>
      </c>
      <c r="L8" s="8">
        <f t="shared" si="1"/>
        <v>10.75</v>
      </c>
      <c r="M8" s="20">
        <f t="shared" si="0"/>
        <v>42.922704881325572</v>
      </c>
      <c r="N8" s="20">
        <f t="shared" si="2"/>
        <v>0.68786386027765345</v>
      </c>
    </row>
    <row r="9" spans="1:15" x14ac:dyDescent="0.25">
      <c r="A9" s="1" t="s">
        <v>6</v>
      </c>
      <c r="B9" s="1">
        <v>26.75</v>
      </c>
      <c r="C9" s="1">
        <v>12.25</v>
      </c>
      <c r="D9" s="1">
        <v>23.75</v>
      </c>
      <c r="E9" s="1">
        <v>4.125</v>
      </c>
      <c r="F9" s="1">
        <v>70</v>
      </c>
      <c r="G9" s="4">
        <v>9</v>
      </c>
      <c r="H9" s="3"/>
      <c r="I9" s="2">
        <v>12</v>
      </c>
      <c r="J9" s="3"/>
      <c r="K9" s="8">
        <f>AVERAGE(G9,I9)-(F9-70)/(10)</f>
        <v>10.5</v>
      </c>
      <c r="L9" s="8">
        <f t="shared" si="1"/>
        <v>12.625</v>
      </c>
      <c r="M9" s="20">
        <f t="shared" si="0"/>
        <v>38.516238648569477</v>
      </c>
      <c r="N9" s="20">
        <f t="shared" si="2"/>
        <v>0.61724741423989549</v>
      </c>
    </row>
    <row r="10" spans="1:15" x14ac:dyDescent="0.25">
      <c r="A10" s="1" t="s">
        <v>7</v>
      </c>
      <c r="B10" s="1">
        <v>27</v>
      </c>
      <c r="C10" s="1">
        <v>11.75</v>
      </c>
      <c r="D10" s="1">
        <v>24.0625</v>
      </c>
      <c r="E10" s="1">
        <v>4.125</v>
      </c>
      <c r="F10" s="1">
        <v>70</v>
      </c>
      <c r="G10" s="4">
        <v>10</v>
      </c>
      <c r="H10" s="3"/>
      <c r="I10" s="2">
        <v>12.2</v>
      </c>
      <c r="J10" s="3"/>
      <c r="K10" s="8">
        <f>AVERAGE(G10,I10)-(F10-70)/(10)</f>
        <v>11.1</v>
      </c>
      <c r="L10" s="8">
        <f t="shared" si="1"/>
        <v>13.375</v>
      </c>
      <c r="M10" s="20">
        <f t="shared" si="0"/>
        <v>40.00413976738929</v>
      </c>
      <c r="N10" s="20">
        <f t="shared" si="2"/>
        <v>0.64109198345175145</v>
      </c>
    </row>
    <row r="11" spans="1:15" x14ac:dyDescent="0.25">
      <c r="A11" s="1" t="s">
        <v>8</v>
      </c>
      <c r="B11" s="1">
        <v>16</v>
      </c>
      <c r="C11" s="1">
        <v>2.5</v>
      </c>
      <c r="D11" s="1">
        <v>24.0625</v>
      </c>
      <c r="E11" s="1">
        <v>10.875</v>
      </c>
      <c r="F11" s="1">
        <v>70</v>
      </c>
      <c r="G11" s="5">
        <v>8.25</v>
      </c>
      <c r="H11" s="5">
        <v>8.75</v>
      </c>
      <c r="I11" s="2">
        <v>8</v>
      </c>
      <c r="J11" s="2">
        <v>8.5</v>
      </c>
      <c r="K11" s="8">
        <f>AVERAGE(G11,H11,I11,J11)-(F11-70)/(10)</f>
        <v>8.375</v>
      </c>
      <c r="L11" s="8">
        <f t="shared" si="1"/>
        <v>9.96875</v>
      </c>
      <c r="M11" s="20">
        <f t="shared" si="0"/>
        <v>42.262355575459026</v>
      </c>
      <c r="N11" s="20">
        <f t="shared" si="2"/>
        <v>0.67728133935030488</v>
      </c>
    </row>
    <row r="12" spans="1:15" x14ac:dyDescent="0.25">
      <c r="A12" s="1" t="s">
        <v>9</v>
      </c>
      <c r="B12" s="1">
        <v>26.75</v>
      </c>
      <c r="C12" s="1">
        <v>11.75</v>
      </c>
      <c r="D12" s="1">
        <v>24</v>
      </c>
      <c r="E12" s="1">
        <v>4.125</v>
      </c>
      <c r="F12" s="1">
        <v>70</v>
      </c>
      <c r="G12" s="4">
        <v>11</v>
      </c>
      <c r="H12" s="3"/>
      <c r="I12" s="2">
        <v>13</v>
      </c>
      <c r="J12" s="3"/>
      <c r="K12" s="8"/>
      <c r="L12" s="8"/>
      <c r="M12" s="1"/>
      <c r="N12" s="1"/>
    </row>
    <row r="13" spans="1:15" x14ac:dyDescent="0.25">
      <c r="A13" s="1" t="s">
        <v>10</v>
      </c>
      <c r="B13" s="1">
        <v>27.75</v>
      </c>
      <c r="C13" s="1">
        <v>12.125</v>
      </c>
      <c r="D13" s="1">
        <v>24</v>
      </c>
      <c r="E13" s="1">
        <v>4.125</v>
      </c>
      <c r="F13" s="1">
        <v>70</v>
      </c>
      <c r="G13" s="4">
        <v>10</v>
      </c>
      <c r="H13" s="3"/>
      <c r="I13" s="2">
        <v>13.5</v>
      </c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13.34375</v>
      </c>
      <c r="M15" s="13">
        <f>AVERAGE(M3,M4,M6,M7,M9,M10,M12,M13)</f>
        <v>39.480134522415256</v>
      </c>
      <c r="N15" s="14">
        <v>0.6</v>
      </c>
      <c r="O15">
        <f>62.4*(N15/(1+N15*0.009*L15))*(1+(L15/100))</f>
        <v>39.583650578036362</v>
      </c>
    </row>
    <row r="16" spans="1:15" x14ac:dyDescent="0.25">
      <c r="B16" s="21" t="s">
        <v>46</v>
      </c>
      <c r="K16" t="s">
        <v>31</v>
      </c>
      <c r="L16" s="22">
        <f>AVERAGE(L5,L8,L11,L14)</f>
        <v>10.255208333333334</v>
      </c>
      <c r="M16" s="13">
        <f>AVERAGE(M5,M8,M11,M14)</f>
        <v>42.960537393640841</v>
      </c>
      <c r="N16" s="14">
        <v>0.66</v>
      </c>
      <c r="O16">
        <f>62.4*(N16/(1+N16*0.009*L16))*(1+(L16/100))</f>
        <v>42.800285484447258</v>
      </c>
    </row>
    <row r="17" spans="2:12" x14ac:dyDescent="0.25">
      <c r="B17" t="s">
        <v>54</v>
      </c>
      <c r="H17" s="53" t="s">
        <v>25</v>
      </c>
      <c r="I17" s="53"/>
      <c r="J17" s="53"/>
      <c r="K17" s="53"/>
      <c r="L17" s="53"/>
    </row>
    <row r="18" spans="2:12" x14ac:dyDescent="0.25">
      <c r="B18" t="s">
        <v>56</v>
      </c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B21" s="28"/>
      <c r="C21" s="28"/>
      <c r="D21" s="28"/>
      <c r="E21" s="28"/>
      <c r="F21" s="28"/>
      <c r="G21" s="29"/>
      <c r="H21" s="29"/>
      <c r="I21" s="29"/>
      <c r="J21" s="29"/>
    </row>
    <row r="22" spans="2:12" x14ac:dyDescent="0.25">
      <c r="B22" s="28"/>
      <c r="C22" s="28"/>
      <c r="D22" s="28"/>
      <c r="E22" s="28"/>
      <c r="F22" s="28"/>
      <c r="G22" s="29"/>
      <c r="H22" s="29"/>
      <c r="I22" s="29"/>
      <c r="J22" s="29"/>
    </row>
    <row r="23" spans="2:12" x14ac:dyDescent="0.25">
      <c r="B23" s="28"/>
      <c r="C23" s="28"/>
      <c r="D23" s="28"/>
      <c r="E23" s="28"/>
      <c r="F23" s="28"/>
      <c r="G23" s="29"/>
      <c r="H23" s="29"/>
      <c r="I23" s="29"/>
      <c r="J23" s="29"/>
    </row>
    <row r="24" spans="2:12" x14ac:dyDescent="0.25">
      <c r="B24" s="28"/>
      <c r="C24" s="28"/>
      <c r="D24" s="28"/>
      <c r="E24" s="28"/>
      <c r="F24" s="28"/>
      <c r="G24" s="18"/>
      <c r="H24" s="18"/>
      <c r="I24" s="18"/>
      <c r="J24" s="18"/>
    </row>
    <row r="25" spans="2:12" x14ac:dyDescent="0.25">
      <c r="B25" s="28"/>
      <c r="C25" s="28"/>
      <c r="D25" s="28"/>
      <c r="E25" s="28"/>
      <c r="F25" s="28"/>
      <c r="G25" s="18"/>
      <c r="H25" s="18"/>
      <c r="I25" s="18"/>
      <c r="J25" s="18"/>
    </row>
    <row r="26" spans="2:12" x14ac:dyDescent="0.25">
      <c r="B26" s="28"/>
      <c r="C26" s="28"/>
      <c r="D26" s="28"/>
      <c r="E26" s="28"/>
      <c r="F26" s="28"/>
      <c r="G26" s="18"/>
      <c r="H26" s="18"/>
      <c r="I26" s="18"/>
      <c r="J26" s="18"/>
    </row>
    <row r="27" spans="2:12" x14ac:dyDescent="0.25">
      <c r="B27" s="28"/>
      <c r="C27" s="28"/>
      <c r="D27" s="28"/>
      <c r="E27" s="28"/>
      <c r="F27" s="28"/>
      <c r="G27" s="18"/>
      <c r="H27" s="18"/>
      <c r="I27" s="18"/>
      <c r="J27" s="18"/>
    </row>
    <row r="28" spans="2:12" x14ac:dyDescent="0.25">
      <c r="B28" s="28"/>
      <c r="C28" s="28"/>
      <c r="D28" s="28"/>
      <c r="E28" s="28"/>
      <c r="F28" s="28"/>
      <c r="G28" s="18"/>
      <c r="H28" s="18"/>
      <c r="I28" s="18"/>
      <c r="J28" s="18"/>
    </row>
    <row r="29" spans="2:12" x14ac:dyDescent="0.25">
      <c r="B29" s="28"/>
      <c r="C29" s="28"/>
      <c r="D29" s="28"/>
      <c r="E29" s="28"/>
      <c r="F29" s="28"/>
      <c r="G29" s="18"/>
      <c r="H29" s="18"/>
      <c r="I29" s="18"/>
      <c r="J29" s="18"/>
    </row>
    <row r="30" spans="2:12" x14ac:dyDescent="0.25">
      <c r="B30" s="28"/>
      <c r="C30" s="28"/>
      <c r="D30" s="28"/>
      <c r="E30" s="28"/>
      <c r="F30" s="28"/>
      <c r="G30" s="18"/>
      <c r="H30" s="18"/>
      <c r="I30" s="18"/>
      <c r="J30" s="18"/>
    </row>
    <row r="31" spans="2:12" x14ac:dyDescent="0.25">
      <c r="B31" s="28"/>
      <c r="C31" s="28"/>
      <c r="D31" s="28"/>
      <c r="E31" s="28"/>
      <c r="F31" s="28"/>
      <c r="G31" s="18"/>
      <c r="H31" s="18"/>
      <c r="I31" s="18"/>
      <c r="J31" s="18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O22" sqref="O2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26.75</v>
      </c>
      <c r="C3" s="1">
        <v>11.9375</v>
      </c>
      <c r="D3" s="1">
        <v>23.8125</v>
      </c>
      <c r="E3" s="1">
        <v>4.125</v>
      </c>
      <c r="F3" s="1">
        <v>70</v>
      </c>
      <c r="G3" s="5">
        <v>10</v>
      </c>
      <c r="H3" s="6"/>
      <c r="I3" s="5">
        <v>14</v>
      </c>
      <c r="J3" s="6"/>
      <c r="K3" s="8">
        <f>AVERAGE(G3,I3)-(F3-70)/(10)</f>
        <v>12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14.5</v>
      </c>
      <c r="M3" s="20">
        <f t="shared" ref="M3:M11" si="0">B3/((C3*D3*E3)/1728)</f>
        <v>39.420778257072939</v>
      </c>
      <c r="N3" s="20">
        <f>M3/62.4</f>
        <v>0.63174324129924586</v>
      </c>
    </row>
    <row r="4" spans="1:15" x14ac:dyDescent="0.25">
      <c r="A4" s="1" t="s">
        <v>1</v>
      </c>
      <c r="B4" s="1">
        <v>26.75</v>
      </c>
      <c r="C4" s="1">
        <v>12</v>
      </c>
      <c r="D4" s="1">
        <v>23.875</v>
      </c>
      <c r="E4" s="1">
        <v>4.125</v>
      </c>
      <c r="F4" s="1">
        <v>70</v>
      </c>
      <c r="G4" s="5">
        <v>10</v>
      </c>
      <c r="H4" s="6"/>
      <c r="I4" s="5">
        <v>13</v>
      </c>
      <c r="J4" s="6"/>
      <c r="K4" s="8">
        <f>AVERAGE(G4,I4)-(F4-70)/(10)</f>
        <v>11.5</v>
      </c>
      <c r="L4" s="8">
        <f t="shared" ref="L4:L11" si="1">IF(K4&gt;8,IF((K4)&gt;10,IF((K4)&gt;12,IF((K4)&lt;14,$K$19+((K4)-$K$18)*($L$19-$K$19)/($L$18-$K$18),"Above 14"),$J$19+((K4)-$J$18)*($K$19-$J$19)/($K$18-$J$18)),$I$19+((K4)-$I$18)*($J$19-$I$19)/($J$18-$I$18)),"Lower than 8")</f>
        <v>13.875</v>
      </c>
      <c r="M4" s="20">
        <f t="shared" si="0"/>
        <v>39.11280342693955</v>
      </c>
      <c r="N4" s="20">
        <f t="shared" ref="N4:N11" si="2">M4/62.4</f>
        <v>0.62680774722659538</v>
      </c>
    </row>
    <row r="5" spans="1:15" x14ac:dyDescent="0.25">
      <c r="A5" s="1" t="s">
        <v>2</v>
      </c>
      <c r="B5" s="1">
        <v>15.25</v>
      </c>
      <c r="C5" s="1">
        <v>2.5</v>
      </c>
      <c r="D5" s="1">
        <v>24</v>
      </c>
      <c r="E5" s="1">
        <v>10.9375</v>
      </c>
      <c r="F5" s="1">
        <v>70</v>
      </c>
      <c r="G5" s="5">
        <v>12.5</v>
      </c>
      <c r="H5" s="5">
        <v>13</v>
      </c>
      <c r="I5" s="5">
        <v>9</v>
      </c>
      <c r="J5" s="5">
        <v>10</v>
      </c>
      <c r="K5" s="8">
        <f>AVERAGE(G5,H5,I5,J5)-(F5-70)/(10)</f>
        <v>11.125</v>
      </c>
      <c r="L5" s="8">
        <f t="shared" si="1"/>
        <v>13.40625</v>
      </c>
      <c r="M5" s="20">
        <f t="shared" si="0"/>
        <v>40.155428571428565</v>
      </c>
      <c r="N5" s="20">
        <f t="shared" si="2"/>
        <v>0.64351648351648338</v>
      </c>
    </row>
    <row r="6" spans="1:15" x14ac:dyDescent="0.25">
      <c r="A6" s="1" t="s">
        <v>3</v>
      </c>
      <c r="B6" s="1">
        <v>26.25</v>
      </c>
      <c r="C6" s="1">
        <v>11.875</v>
      </c>
      <c r="D6" s="1">
        <v>23.9375</v>
      </c>
      <c r="E6" s="1">
        <v>4.125</v>
      </c>
      <c r="F6" s="1">
        <v>70</v>
      </c>
      <c r="G6" s="2">
        <v>8</v>
      </c>
      <c r="H6" s="3"/>
      <c r="I6" s="2">
        <v>13.5</v>
      </c>
      <c r="J6" s="3"/>
      <c r="K6" s="8">
        <f>AVERAGE(G6,I6)-(F6-70)/(10)</f>
        <v>10.75</v>
      </c>
      <c r="L6" s="8">
        <f t="shared" si="1"/>
        <v>12.9375</v>
      </c>
      <c r="M6" s="20">
        <f t="shared" si="0"/>
        <v>38.684472872187591</v>
      </c>
      <c r="N6" s="20">
        <f t="shared" si="2"/>
        <v>0.61994347551582685</v>
      </c>
    </row>
    <row r="7" spans="1:15" x14ac:dyDescent="0.25">
      <c r="A7" s="1" t="s">
        <v>4</v>
      </c>
      <c r="B7" s="1">
        <v>26.25</v>
      </c>
      <c r="C7" s="1">
        <v>12</v>
      </c>
      <c r="D7" s="1">
        <v>23.9375</v>
      </c>
      <c r="E7" s="1">
        <v>4.125</v>
      </c>
      <c r="F7" s="1">
        <v>70</v>
      </c>
      <c r="G7" s="2">
        <v>10</v>
      </c>
      <c r="H7" s="3"/>
      <c r="I7" s="2">
        <v>13</v>
      </c>
      <c r="J7" s="3"/>
      <c r="K7" s="8">
        <f>AVERAGE(G7,I7)-(F7-70)/(10)</f>
        <v>11.5</v>
      </c>
      <c r="L7" s="8">
        <f t="shared" si="1"/>
        <v>13.875</v>
      </c>
      <c r="M7" s="20">
        <f t="shared" si="0"/>
        <v>38.281509613102301</v>
      </c>
      <c r="N7" s="20">
        <f t="shared" si="2"/>
        <v>0.61348573097920356</v>
      </c>
    </row>
    <row r="8" spans="1:15" x14ac:dyDescent="0.25">
      <c r="A8" s="1" t="s">
        <v>5</v>
      </c>
      <c r="B8" s="1">
        <v>16</v>
      </c>
      <c r="C8" s="1">
        <v>2.5</v>
      </c>
      <c r="D8" s="1">
        <v>24.125</v>
      </c>
      <c r="E8" s="1">
        <v>10.9375</v>
      </c>
      <c r="F8" s="1">
        <v>70</v>
      </c>
      <c r="G8" s="2">
        <v>14</v>
      </c>
      <c r="H8" s="2">
        <v>12</v>
      </c>
      <c r="I8" s="2">
        <v>10.75</v>
      </c>
      <c r="J8" s="2">
        <v>10</v>
      </c>
      <c r="K8" s="8">
        <f>AVERAGE(G8,H8,I8,J8)-(F8-70)/(10)</f>
        <v>11.6875</v>
      </c>
      <c r="L8" s="8">
        <f t="shared" si="1"/>
        <v>14.109375</v>
      </c>
      <c r="M8" s="20">
        <f t="shared" si="0"/>
        <v>41.911994078460403</v>
      </c>
      <c r="N8" s="20">
        <f t="shared" si="2"/>
        <v>0.67166657177019873</v>
      </c>
    </row>
    <row r="9" spans="1:15" x14ac:dyDescent="0.25">
      <c r="A9" s="1" t="s">
        <v>6</v>
      </c>
      <c r="B9" s="1">
        <v>27</v>
      </c>
      <c r="C9" s="1">
        <v>11.9375</v>
      </c>
      <c r="D9" s="1">
        <v>24</v>
      </c>
      <c r="E9" s="1">
        <v>4.125</v>
      </c>
      <c r="F9" s="1">
        <v>70</v>
      </c>
      <c r="G9" s="4">
        <v>7.75</v>
      </c>
      <c r="H9" s="3"/>
      <c r="I9" s="2">
        <v>9.25</v>
      </c>
      <c r="J9" s="3"/>
      <c r="K9" s="8">
        <f>AVERAGE(G9,I9)-(F9-70)/(10)</f>
        <v>8.5</v>
      </c>
      <c r="L9" s="8">
        <f t="shared" si="1"/>
        <v>10.125</v>
      </c>
      <c r="M9" s="20">
        <f t="shared" si="0"/>
        <v>39.478343645882909</v>
      </c>
      <c r="N9" s="20">
        <f t="shared" si="2"/>
        <v>0.63266576355581583</v>
      </c>
    </row>
    <row r="10" spans="1:15" x14ac:dyDescent="0.25">
      <c r="A10" s="1" t="s">
        <v>7</v>
      </c>
      <c r="B10" s="1">
        <v>28.75</v>
      </c>
      <c r="C10" s="1">
        <v>12</v>
      </c>
      <c r="D10" s="1">
        <v>24</v>
      </c>
      <c r="E10" s="1">
        <v>4.125</v>
      </c>
      <c r="F10" s="1">
        <v>70</v>
      </c>
      <c r="G10" s="4">
        <v>11</v>
      </c>
      <c r="H10" s="3"/>
      <c r="I10" s="2">
        <v>11</v>
      </c>
      <c r="J10" s="3"/>
      <c r="K10" s="8">
        <f>AVERAGE(G10,I10)-(F10-70)/(10)</f>
        <v>11</v>
      </c>
      <c r="L10" s="8">
        <f t="shared" si="1"/>
        <v>13.25</v>
      </c>
      <c r="M10" s="20">
        <f t="shared" si="0"/>
        <v>41.81818181818182</v>
      </c>
      <c r="N10" s="20">
        <f t="shared" si="2"/>
        <v>0.67016317016317017</v>
      </c>
    </row>
    <row r="11" spans="1:15" x14ac:dyDescent="0.25">
      <c r="A11" s="1" t="s">
        <v>8</v>
      </c>
      <c r="B11" s="1">
        <v>16</v>
      </c>
      <c r="C11" s="1">
        <v>2.5</v>
      </c>
      <c r="D11" s="1">
        <v>23.9375</v>
      </c>
      <c r="E11" s="1">
        <v>10.9375</v>
      </c>
      <c r="F11" s="1">
        <v>70</v>
      </c>
      <c r="G11" s="2">
        <v>12</v>
      </c>
      <c r="H11" s="2">
        <v>14.5</v>
      </c>
      <c r="I11" s="2">
        <v>10</v>
      </c>
      <c r="J11" s="2">
        <v>9</v>
      </c>
      <c r="K11" s="8">
        <f>AVERAGE(G11,H11,I11,J11)-(F11-70)/(10)</f>
        <v>11.375</v>
      </c>
      <c r="L11" s="8">
        <f t="shared" si="1"/>
        <v>13.71875</v>
      </c>
      <c r="M11" s="20">
        <f t="shared" si="0"/>
        <v>42.240286460276018</v>
      </c>
      <c r="N11" s="20">
        <f t="shared" si="2"/>
        <v>0.67692766763262846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1"/>
      <c r="N12" s="1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13.09375</v>
      </c>
      <c r="M15" s="13">
        <f>AVERAGE(M3,M4,M6,M7,M9,M10,M12,M13)</f>
        <v>39.466014938894524</v>
      </c>
      <c r="N15" s="14">
        <v>0.6</v>
      </c>
      <c r="O15">
        <f>62.4*(N15/(1+N15*0.009*L15))*(1+(L15/100))</f>
        <v>39.5461406898484</v>
      </c>
    </row>
    <row r="16" spans="1:15" x14ac:dyDescent="0.25">
      <c r="B16" s="21" t="s">
        <v>46</v>
      </c>
      <c r="K16" t="s">
        <v>31</v>
      </c>
      <c r="L16" s="22">
        <f>AVERAGE(L5,L8,L11,L14)</f>
        <v>13.744791666666666</v>
      </c>
      <c r="M16" s="13">
        <f>AVERAGE(M5,M8,M11,M14)</f>
        <v>41.435903036721662</v>
      </c>
      <c r="N16" s="14">
        <v>0.63</v>
      </c>
      <c r="O16">
        <f>62.4*(N16/(1+N16*0.009*L16))*(1+(L16/100))</f>
        <v>41.482498259472607</v>
      </c>
    </row>
    <row r="17" spans="2:12" x14ac:dyDescent="0.25">
      <c r="B17" t="s">
        <v>53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F21" s="19"/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8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19" sqref="N19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28.5</v>
      </c>
      <c r="C3" s="1">
        <v>11.9375</v>
      </c>
      <c r="D3" s="1">
        <v>24</v>
      </c>
      <c r="E3" s="1">
        <v>4.125</v>
      </c>
      <c r="F3" s="1">
        <v>70</v>
      </c>
      <c r="G3" s="5">
        <v>7.75</v>
      </c>
      <c r="H3" s="6"/>
      <c r="I3" s="5">
        <v>13.5</v>
      </c>
      <c r="J3" s="6"/>
      <c r="K3" s="8">
        <f>AVERAGE(G3,I3)-(F3-70)/(10)</f>
        <v>10.625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12.78125</v>
      </c>
      <c r="M3" s="20">
        <f t="shared" ref="M3:M11" si="0">B3/((C3*D3*E3)/1728)</f>
        <v>41.671584959543075</v>
      </c>
      <c r="N3" s="20">
        <f>M3/62.4</f>
        <v>0.66781386153113909</v>
      </c>
    </row>
    <row r="4" spans="1:15" x14ac:dyDescent="0.25">
      <c r="A4" s="1" t="s">
        <v>1</v>
      </c>
      <c r="B4" s="1">
        <v>27.5</v>
      </c>
      <c r="C4" s="1">
        <v>12</v>
      </c>
      <c r="D4" s="1">
        <v>23.75</v>
      </c>
      <c r="E4" s="1">
        <v>4.0625</v>
      </c>
      <c r="F4" s="1">
        <v>70</v>
      </c>
      <c r="G4" s="5">
        <v>8.25</v>
      </c>
      <c r="H4" s="6"/>
      <c r="I4" s="5">
        <v>14</v>
      </c>
      <c r="J4" s="6"/>
      <c r="K4" s="8">
        <f>AVERAGE(G4,I4)-(F4-70)/(10)</f>
        <v>11.125</v>
      </c>
      <c r="L4" s="8">
        <f t="shared" ref="L4:L11" si="1">IF(K4&gt;8,IF((K4)&gt;10,IF((K4)&gt;12,IF((K4)&lt;14,$K$19+((K4)-$K$18)*($L$19-$K$19)/($L$18-$K$18),"Above 14"),$J$19+((K4)-$J$18)*($K$19-$J$19)/($K$18-$J$18)),$I$19+((K4)-$I$18)*($J$19-$I$19)/($J$18-$I$18)),"Lower than 8")</f>
        <v>13.40625</v>
      </c>
      <c r="M4" s="20">
        <f t="shared" si="0"/>
        <v>41.042914979757086</v>
      </c>
      <c r="N4" s="20">
        <f t="shared" ref="N4:N11" si="2">M4/62.4</f>
        <v>0.65773902211149182</v>
      </c>
    </row>
    <row r="5" spans="1:15" x14ac:dyDescent="0.25">
      <c r="A5" s="1" t="s">
        <v>2</v>
      </c>
      <c r="B5" s="1">
        <v>16</v>
      </c>
      <c r="C5" s="1">
        <v>2.5</v>
      </c>
      <c r="D5" s="1">
        <v>24.125</v>
      </c>
      <c r="E5" s="1">
        <v>10.875</v>
      </c>
      <c r="F5" s="1">
        <v>70</v>
      </c>
      <c r="G5" s="5">
        <v>9</v>
      </c>
      <c r="H5" s="5">
        <v>10</v>
      </c>
      <c r="I5" s="5">
        <v>8</v>
      </c>
      <c r="J5" s="5">
        <v>8</v>
      </c>
      <c r="K5" s="8">
        <f>AVERAGE(G5,H5,I5,J5)-(F5-70)/(10)</f>
        <v>8.75</v>
      </c>
      <c r="L5" s="8">
        <f t="shared" si="1"/>
        <v>10.4375</v>
      </c>
      <c r="M5" s="20">
        <f t="shared" si="0"/>
        <v>42.152867607646954</v>
      </c>
      <c r="N5" s="20">
        <f t="shared" si="2"/>
        <v>0.67552672448152173</v>
      </c>
    </row>
    <row r="6" spans="1:15" x14ac:dyDescent="0.25">
      <c r="A6" s="1" t="s">
        <v>3</v>
      </c>
      <c r="B6" s="1">
        <v>28.5</v>
      </c>
      <c r="C6" s="1">
        <v>12</v>
      </c>
      <c r="D6" s="1">
        <v>23.875</v>
      </c>
      <c r="E6" s="1">
        <v>4.0625</v>
      </c>
      <c r="F6" s="1">
        <v>70</v>
      </c>
      <c r="G6" s="2">
        <v>9</v>
      </c>
      <c r="H6" s="3"/>
      <c r="I6" s="2">
        <v>14</v>
      </c>
      <c r="J6" s="3"/>
      <c r="K6" s="8">
        <f>AVERAGE(G6,I6)-(F6-70)/(10)</f>
        <v>11.5</v>
      </c>
      <c r="L6" s="8">
        <f t="shared" si="1"/>
        <v>13.875</v>
      </c>
      <c r="M6" s="20">
        <f t="shared" si="0"/>
        <v>42.312686266612971</v>
      </c>
      <c r="N6" s="20">
        <f t="shared" si="2"/>
        <v>0.67808792093931047</v>
      </c>
    </row>
    <row r="7" spans="1:15" x14ac:dyDescent="0.25">
      <c r="A7" s="1" t="s">
        <v>4</v>
      </c>
      <c r="B7" s="1">
        <v>27.75</v>
      </c>
      <c r="C7" s="1">
        <v>11.875</v>
      </c>
      <c r="D7" s="1">
        <v>24</v>
      </c>
      <c r="E7" s="1">
        <v>4.0625</v>
      </c>
      <c r="F7" s="1">
        <v>70</v>
      </c>
      <c r="G7" s="2">
        <v>8.5</v>
      </c>
      <c r="H7" s="3"/>
      <c r="I7" s="2">
        <v>12.5</v>
      </c>
      <c r="J7" s="3"/>
      <c r="K7" s="8">
        <f>AVERAGE(G7,I7)-(F7-70)/(10)</f>
        <v>10.5</v>
      </c>
      <c r="L7" s="8">
        <f t="shared" si="1"/>
        <v>12.625</v>
      </c>
      <c r="M7" s="20">
        <f t="shared" si="0"/>
        <v>41.416032388663972</v>
      </c>
      <c r="N7" s="20">
        <f t="shared" si="2"/>
        <v>0.66371846776705079</v>
      </c>
    </row>
    <row r="8" spans="1:15" x14ac:dyDescent="0.25">
      <c r="A8" s="1" t="s">
        <v>5</v>
      </c>
      <c r="B8" s="1">
        <v>16</v>
      </c>
      <c r="C8" s="1">
        <v>2.5</v>
      </c>
      <c r="D8" s="1">
        <v>23.875</v>
      </c>
      <c r="E8" s="1">
        <v>10.875</v>
      </c>
      <c r="F8" s="1">
        <v>70</v>
      </c>
      <c r="G8" s="2">
        <v>9.5</v>
      </c>
      <c r="H8" s="2">
        <v>9.5</v>
      </c>
      <c r="I8" s="2">
        <v>7.5</v>
      </c>
      <c r="J8" s="2">
        <v>8</v>
      </c>
      <c r="K8" s="8">
        <f>AVERAGE(G8,H8,I8,J8)-(F8-70)/(10)</f>
        <v>8.625</v>
      </c>
      <c r="L8" s="8">
        <f t="shared" si="1"/>
        <v>10.28125</v>
      </c>
      <c r="M8" s="20">
        <f t="shared" si="0"/>
        <v>42.594258891496658</v>
      </c>
      <c r="N8" s="20">
        <f t="shared" si="2"/>
        <v>0.68260030274834393</v>
      </c>
    </row>
    <row r="9" spans="1:15" x14ac:dyDescent="0.25">
      <c r="A9" s="1" t="s">
        <v>6</v>
      </c>
      <c r="B9" s="1">
        <v>27.75</v>
      </c>
      <c r="C9" s="1">
        <v>11.9375</v>
      </c>
      <c r="D9" s="1">
        <v>23.8125</v>
      </c>
      <c r="E9" s="1">
        <v>4.0625</v>
      </c>
      <c r="F9" s="1">
        <v>70</v>
      </c>
      <c r="G9" s="4">
        <v>9</v>
      </c>
      <c r="H9" s="3"/>
      <c r="I9" s="2">
        <v>14</v>
      </c>
      <c r="J9" s="3"/>
      <c r="K9" s="8">
        <f>AVERAGE(G9,I9)-(F9-70)/(10)</f>
        <v>11.5</v>
      </c>
      <c r="L9" s="8">
        <f t="shared" si="1"/>
        <v>13.875</v>
      </c>
      <c r="M9" s="20">
        <f t="shared" si="0"/>
        <v>41.523597629233116</v>
      </c>
      <c r="N9" s="20">
        <f t="shared" si="2"/>
        <v>0.66544226969924869</v>
      </c>
    </row>
    <row r="10" spans="1:15" x14ac:dyDescent="0.25">
      <c r="A10" s="1" t="s">
        <v>7</v>
      </c>
      <c r="B10" s="1">
        <v>28.25</v>
      </c>
      <c r="C10" s="1">
        <v>12</v>
      </c>
      <c r="D10" s="1">
        <v>24</v>
      </c>
      <c r="E10" s="1">
        <v>4.125</v>
      </c>
      <c r="F10" s="1">
        <v>70</v>
      </c>
      <c r="G10" s="4">
        <v>10</v>
      </c>
      <c r="H10" s="3"/>
      <c r="I10" s="2">
        <v>12.5</v>
      </c>
      <c r="J10" s="3"/>
      <c r="K10" s="8">
        <f>AVERAGE(G10,I10)-(F10-70)/(10)</f>
        <v>11.25</v>
      </c>
      <c r="L10" s="8">
        <f t="shared" si="1"/>
        <v>13.5625</v>
      </c>
      <c r="M10" s="20">
        <f t="shared" si="0"/>
        <v>41.090909090909093</v>
      </c>
      <c r="N10" s="20">
        <f t="shared" si="2"/>
        <v>0.65850815850815858</v>
      </c>
    </row>
    <row r="11" spans="1:15" x14ac:dyDescent="0.25">
      <c r="A11" s="1" t="s">
        <v>8</v>
      </c>
      <c r="B11" s="1">
        <v>16</v>
      </c>
      <c r="C11" s="1">
        <v>2.5</v>
      </c>
      <c r="D11" s="1">
        <v>24</v>
      </c>
      <c r="E11" s="1">
        <v>10.875</v>
      </c>
      <c r="F11" s="1">
        <v>70</v>
      </c>
      <c r="G11" s="2">
        <v>10</v>
      </c>
      <c r="H11" s="2">
        <v>10</v>
      </c>
      <c r="I11" s="2">
        <v>8.75</v>
      </c>
      <c r="J11" s="2">
        <v>8.25</v>
      </c>
      <c r="K11" s="8">
        <f>AVERAGE(G11,H11,I11,J11)-(F11-70)/(10)</f>
        <v>9.25</v>
      </c>
      <c r="L11" s="8">
        <f t="shared" si="1"/>
        <v>11.0625</v>
      </c>
      <c r="M11" s="20">
        <f t="shared" si="0"/>
        <v>42.372413793103448</v>
      </c>
      <c r="N11" s="20">
        <f t="shared" si="2"/>
        <v>0.67904509283819625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1"/>
      <c r="N12" s="1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13.354166666666666</v>
      </c>
      <c r="M15" s="13">
        <f>AVERAGE(M3,M4,M6,M7,M9,M10,M12,M13)</f>
        <v>41.509620885786553</v>
      </c>
      <c r="N15" s="14">
        <v>0.63</v>
      </c>
      <c r="O15">
        <f>62.4*(N15/(1+N15*0.009*L15))*(1+(L15/100))</f>
        <v>41.425154940101059</v>
      </c>
    </row>
    <row r="16" spans="1:15" x14ac:dyDescent="0.25">
      <c r="B16" s="21" t="s">
        <v>46</v>
      </c>
      <c r="K16" t="s">
        <v>31</v>
      </c>
      <c r="L16" s="22">
        <f>AVERAGE(L5,L8,L11,L14)</f>
        <v>10.59375</v>
      </c>
      <c r="M16" s="13">
        <f>AVERAGE(M5,M8,M11,M14)</f>
        <v>42.373180097415684</v>
      </c>
      <c r="N16" s="14">
        <v>0.65</v>
      </c>
      <c r="O16">
        <f>62.4*(N16/(1+N16*0.009*L16))*(1+(L16/100))</f>
        <v>42.239121446952389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18" sqref="N18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26.8</v>
      </c>
      <c r="C3" s="1">
        <v>12</v>
      </c>
      <c r="D3" s="1">
        <v>24</v>
      </c>
      <c r="E3" s="1">
        <v>4.125</v>
      </c>
      <c r="F3" s="1">
        <v>75</v>
      </c>
      <c r="G3" s="5">
        <v>11.1</v>
      </c>
      <c r="H3" s="6"/>
      <c r="I3" s="5">
        <v>9.5</v>
      </c>
      <c r="J3" s="6"/>
      <c r="K3" s="8">
        <f>AVERAGE(G3,I3)-(F3-70)/(10)</f>
        <v>9.8000000000000007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11.75</v>
      </c>
      <c r="M3" s="20">
        <f t="shared" ref="M3:M11" si="0">B3/((C3*D3*E3)/1728)</f>
        <v>38.981818181818184</v>
      </c>
      <c r="N3" s="20">
        <f>M3/62.4</f>
        <v>0.62470862470862476</v>
      </c>
    </row>
    <row r="4" spans="1:15" x14ac:dyDescent="0.25">
      <c r="A4" s="1" t="s">
        <v>1</v>
      </c>
      <c r="B4" s="1">
        <v>24.8</v>
      </c>
      <c r="C4" s="1">
        <v>10.625</v>
      </c>
      <c r="D4" s="1">
        <v>23.9375</v>
      </c>
      <c r="E4" s="1">
        <v>4.125</v>
      </c>
      <c r="F4" s="1">
        <v>75</v>
      </c>
      <c r="G4" s="5">
        <v>9</v>
      </c>
      <c r="H4" s="6"/>
      <c r="I4" s="5">
        <v>10.1</v>
      </c>
      <c r="J4" s="6"/>
      <c r="K4" s="8">
        <f>AVERAGE(G4,I4)-(F4-70)/(10)</f>
        <v>9.0500000000000007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10.8125</v>
      </c>
      <c r="M4" s="20">
        <f t="shared" si="0"/>
        <v>40.847335837254434</v>
      </c>
      <c r="N4" s="20">
        <f t="shared" ref="N4:N11" si="1">M4/62.4</f>
        <v>0.65460474098164156</v>
      </c>
    </row>
    <row r="5" spans="1:15" x14ac:dyDescent="0.25">
      <c r="A5" s="1" t="s">
        <v>2</v>
      </c>
      <c r="B5" s="1">
        <v>15.25</v>
      </c>
      <c r="C5" s="1">
        <v>2.5</v>
      </c>
      <c r="D5" s="1">
        <v>23.875</v>
      </c>
      <c r="E5" s="1">
        <v>10.9375</v>
      </c>
      <c r="F5" s="1">
        <v>75</v>
      </c>
      <c r="G5" s="5">
        <v>9.9</v>
      </c>
      <c r="H5" s="5">
        <v>9.8000000000000007</v>
      </c>
      <c r="I5" s="5">
        <v>7.7</v>
      </c>
      <c r="J5" s="5">
        <v>8</v>
      </c>
      <c r="K5" s="8">
        <f>AVERAGE(G5,H5,I5,J5)-(F5-70)/(10)</f>
        <v>8.3500000000000014</v>
      </c>
      <c r="L5" s="8">
        <f t="shared" ref="L5:L11" si="2">IF(K5&gt;8,IF((K5)&gt;10,IF((K5)&gt;12,IF((K5)&lt;14,$K$19+((K5)-$K$18)*($L$19-$K$19)/($L$18-$K$18),"Above 14"),$J$19+((K5)-$J$18)*($K$19-$J$19)/($K$18-$J$18)),$I$19+((K5)-$I$18)*($J$19-$I$19)/($J$18-$I$18)),"Lower than 8")</f>
        <v>9.9375000000000018</v>
      </c>
      <c r="M5" s="20">
        <f t="shared" si="0"/>
        <v>40.36566641735228</v>
      </c>
      <c r="N5" s="20">
        <f t="shared" si="1"/>
        <v>0.6468856797652609</v>
      </c>
    </row>
    <row r="6" spans="1:15" x14ac:dyDescent="0.25">
      <c r="A6" s="1" t="s">
        <v>3</v>
      </c>
      <c r="B6" s="1">
        <v>26.5</v>
      </c>
      <c r="C6" s="1">
        <v>11.875</v>
      </c>
      <c r="D6" s="1">
        <v>24</v>
      </c>
      <c r="E6" s="1">
        <v>4.125</v>
      </c>
      <c r="F6" s="1">
        <v>75</v>
      </c>
      <c r="G6" s="2">
        <v>10</v>
      </c>
      <c r="H6" s="3"/>
      <c r="I6" s="2">
        <v>10</v>
      </c>
      <c r="J6" s="3"/>
      <c r="K6" s="8">
        <f>AVERAGE(G6,I6)-(F6-70)/(10)</f>
        <v>9.5</v>
      </c>
      <c r="L6" s="8">
        <f t="shared" si="2"/>
        <v>11.375</v>
      </c>
      <c r="M6" s="20">
        <f t="shared" si="0"/>
        <v>38.951196172248807</v>
      </c>
      <c r="N6" s="20">
        <f t="shared" si="1"/>
        <v>0.62421788737578221</v>
      </c>
    </row>
    <row r="7" spans="1:15" x14ac:dyDescent="0.25">
      <c r="A7" s="1" t="s">
        <v>4</v>
      </c>
      <c r="B7" s="1">
        <v>26.5</v>
      </c>
      <c r="C7" s="1">
        <v>11.875</v>
      </c>
      <c r="D7" s="1">
        <v>23.9375</v>
      </c>
      <c r="E7" s="1">
        <v>4.125</v>
      </c>
      <c r="F7" s="1">
        <v>75</v>
      </c>
      <c r="G7" s="2">
        <v>9.9</v>
      </c>
      <c r="H7" s="3"/>
      <c r="I7" s="2">
        <v>10.1</v>
      </c>
      <c r="J7" s="3"/>
      <c r="K7" s="8">
        <f>AVERAGE(G7,I7)-(F7-70)/(10)</f>
        <v>9.5</v>
      </c>
      <c r="L7" s="8">
        <f t="shared" si="2"/>
        <v>11.375</v>
      </c>
      <c r="M7" s="20">
        <f t="shared" si="0"/>
        <v>39.052896423351285</v>
      </c>
      <c r="N7" s="20">
        <f t="shared" si="1"/>
        <v>0.62584769909216809</v>
      </c>
    </row>
    <row r="8" spans="1:15" x14ac:dyDescent="0.25">
      <c r="A8" s="1" t="s">
        <v>5</v>
      </c>
      <c r="B8" s="1">
        <v>14.75</v>
      </c>
      <c r="C8" s="1">
        <v>2.5</v>
      </c>
      <c r="D8" s="1">
        <v>24</v>
      </c>
      <c r="E8" s="1">
        <v>10.9375</v>
      </c>
      <c r="F8" s="1">
        <v>75</v>
      </c>
      <c r="G8" s="2">
        <v>8.9</v>
      </c>
      <c r="H8" s="2">
        <v>9</v>
      </c>
      <c r="I8" s="2">
        <v>8.1999999999999993</v>
      </c>
      <c r="J8" s="2">
        <v>7.9</v>
      </c>
      <c r="K8" s="8">
        <f>AVERAGE(G8,H8,I8,J8)-(F8-70)/(10)</f>
        <v>8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9.5</v>
      </c>
      <c r="M8" s="20">
        <f t="shared" si="0"/>
        <v>38.838857142857144</v>
      </c>
      <c r="N8" s="20">
        <f t="shared" si="1"/>
        <v>0.62241758241758249</v>
      </c>
    </row>
    <row r="9" spans="1:15" x14ac:dyDescent="0.25">
      <c r="A9" s="1" t="s">
        <v>6</v>
      </c>
      <c r="B9" s="1">
        <v>27.5</v>
      </c>
      <c r="C9" s="1">
        <v>12</v>
      </c>
      <c r="D9" s="1">
        <v>24</v>
      </c>
      <c r="E9" s="1">
        <v>4.125</v>
      </c>
      <c r="F9" s="1">
        <v>75</v>
      </c>
      <c r="G9" s="4">
        <v>11</v>
      </c>
      <c r="H9" s="3"/>
      <c r="I9" s="2">
        <v>9.5</v>
      </c>
      <c r="J9" s="3"/>
      <c r="K9" s="8">
        <f>AVERAGE(G9,I9)-(F9-70)/(10)</f>
        <v>9.75</v>
      </c>
      <c r="L9" s="8">
        <f t="shared" si="2"/>
        <v>11.6875</v>
      </c>
      <c r="M9" s="20">
        <f t="shared" si="0"/>
        <v>40</v>
      </c>
      <c r="N9" s="20">
        <f t="shared" si="1"/>
        <v>0.64102564102564108</v>
      </c>
    </row>
    <row r="10" spans="1:15" x14ac:dyDescent="0.25">
      <c r="A10" s="1" t="s">
        <v>7</v>
      </c>
      <c r="B10" s="1">
        <v>27</v>
      </c>
      <c r="C10" s="1">
        <v>12.0625</v>
      </c>
      <c r="D10" s="1">
        <v>23.9375</v>
      </c>
      <c r="E10" s="1">
        <v>4.125</v>
      </c>
      <c r="F10" s="1">
        <v>75</v>
      </c>
      <c r="G10" s="4">
        <v>12.5</v>
      </c>
      <c r="H10" s="3"/>
      <c r="I10" s="2">
        <v>9.5</v>
      </c>
      <c r="J10" s="3"/>
      <c r="K10" s="8">
        <f>AVERAGE(G10,I10)-(F10-70)/(10)</f>
        <v>10.5</v>
      </c>
      <c r="L10" s="8">
        <f t="shared" si="2"/>
        <v>12.625</v>
      </c>
      <c r="M10" s="20">
        <f t="shared" si="0"/>
        <v>39.171250102999721</v>
      </c>
      <c r="N10" s="20">
        <f t="shared" si="1"/>
        <v>0.62774439267627757</v>
      </c>
    </row>
    <row r="11" spans="1:15" x14ac:dyDescent="0.25">
      <c r="A11" s="1" t="s">
        <v>8</v>
      </c>
      <c r="B11" s="1">
        <v>15</v>
      </c>
      <c r="C11" s="1">
        <v>2.5</v>
      </c>
      <c r="D11" s="1">
        <v>24.0625</v>
      </c>
      <c r="E11" s="1">
        <v>10.9375</v>
      </c>
      <c r="F11" s="1">
        <v>75</v>
      </c>
      <c r="G11" s="2">
        <v>10</v>
      </c>
      <c r="H11" s="2">
        <v>9.1999999999999993</v>
      </c>
      <c r="I11" s="2">
        <v>7.6</v>
      </c>
      <c r="J11" s="2">
        <v>8</v>
      </c>
      <c r="K11" s="8">
        <f>AVERAGE(G11,H11,I11,J11)-(F11-70)/(10)</f>
        <v>8.1999999999999993</v>
      </c>
      <c r="L11" s="8">
        <f t="shared" si="2"/>
        <v>9.75</v>
      </c>
      <c r="M11" s="20">
        <f t="shared" si="0"/>
        <v>39.39455287569573</v>
      </c>
      <c r="N11" s="20">
        <f t="shared" si="1"/>
        <v>0.6313229627515341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1"/>
      <c r="N12" s="1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1"/>
      <c r="N13" s="1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11.604166666666666</v>
      </c>
      <c r="M15" s="13">
        <f>AVERAGE(M3,M4,M6,M7,M9,M10,M12,M13)</f>
        <v>39.500749452945406</v>
      </c>
      <c r="N15" s="14">
        <v>0.6</v>
      </c>
      <c r="O15">
        <f>62.4*(N15/(1+N15*0.009*L15))*(1+(L15/100))</f>
        <v>39.320668603625322</v>
      </c>
    </row>
    <row r="16" spans="1:15" x14ac:dyDescent="0.25">
      <c r="B16" s="21" t="s">
        <v>46</v>
      </c>
      <c r="K16" t="s">
        <v>31</v>
      </c>
      <c r="L16" s="22">
        <f>AVERAGE(L5,L8,L11,L14)</f>
        <v>9.7291666666666661</v>
      </c>
      <c r="M16" s="13">
        <f>AVERAGE(M5,M8,M11,M14)</f>
        <v>39.533025478635047</v>
      </c>
      <c r="N16" s="14">
        <v>0.61</v>
      </c>
      <c r="O16">
        <f>62.4*(N16/(1+N16*0.009*L16))*(1+(L16/100))</f>
        <v>39.649505980856269</v>
      </c>
    </row>
    <row r="17" spans="2:12" x14ac:dyDescent="0.25">
      <c r="B17" t="s">
        <v>57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F21" s="19"/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8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5" sqref="N25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23.5</v>
      </c>
      <c r="C3" s="1">
        <v>11.9375</v>
      </c>
      <c r="D3" s="1">
        <v>24.875</v>
      </c>
      <c r="E3" s="1">
        <v>4.09375</v>
      </c>
      <c r="F3" s="1">
        <v>70</v>
      </c>
      <c r="G3" s="5">
        <v>7.3</v>
      </c>
      <c r="H3" s="6"/>
      <c r="I3" s="5">
        <v>12.1</v>
      </c>
      <c r="J3" s="6"/>
      <c r="K3" s="8">
        <f>AVERAGE(G3,I3)-(F3-70)/(10)</f>
        <v>9.6999999999999993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11.625</v>
      </c>
      <c r="M3" s="20">
        <f>B3/(((C3*E3-1.25)*D3)/1728)</f>
        <v>34.282063696110676</v>
      </c>
      <c r="N3" s="20">
        <f>M3/62.4</f>
        <v>0.5493920464120301</v>
      </c>
    </row>
    <row r="4" spans="1:15" x14ac:dyDescent="0.25">
      <c r="A4" s="1" t="s">
        <v>1</v>
      </c>
      <c r="B4" s="1">
        <v>24.75</v>
      </c>
      <c r="C4" s="1">
        <v>12</v>
      </c>
      <c r="D4" s="1">
        <v>24.875</v>
      </c>
      <c r="E4" s="1">
        <v>4.09375</v>
      </c>
      <c r="F4" s="1">
        <v>70</v>
      </c>
      <c r="G4" s="5">
        <v>7.9</v>
      </c>
      <c r="H4" s="6"/>
      <c r="I4" s="5">
        <v>13.9</v>
      </c>
      <c r="J4" s="6"/>
      <c r="K4" s="8">
        <f>AVERAGE(G4,I4)-(F4-70)/(10)</f>
        <v>10.9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13.125</v>
      </c>
      <c r="M4" s="20">
        <f>B4/(((C4*E4-1.25)*D4)/1728)</f>
        <v>35.912617919886642</v>
      </c>
      <c r="N4" s="20">
        <f t="shared" ref="N4:N11" si="0">M4/62.4</f>
        <v>0.57552272307510643</v>
      </c>
    </row>
    <row r="5" spans="1:15" x14ac:dyDescent="0.25">
      <c r="A5" s="1" t="s">
        <v>2</v>
      </c>
      <c r="B5" s="1">
        <v>14</v>
      </c>
      <c r="C5" s="1">
        <v>2.5</v>
      </c>
      <c r="D5" s="1">
        <v>23.75</v>
      </c>
      <c r="E5" s="1">
        <v>10.90625</v>
      </c>
      <c r="F5" s="1">
        <v>70</v>
      </c>
      <c r="G5" s="5">
        <v>9.8000000000000007</v>
      </c>
      <c r="H5" s="5">
        <v>7</v>
      </c>
      <c r="I5" s="5">
        <v>13</v>
      </c>
      <c r="J5" s="5">
        <v>12</v>
      </c>
      <c r="K5" s="8">
        <f>AVERAGE(G5,H5,I5,J5)-(F5-70)/(10)</f>
        <v>10.45</v>
      </c>
      <c r="L5" s="8">
        <f t="shared" ref="L5:L11" si="1">IF(K5&gt;8,IF((K5)&gt;10,IF((K5)&gt;12,IF((K5)&lt;14,$K$19+((K5)-$K$18)*($L$19-$K$19)/($L$18-$K$18),"Above 14"),$J$19+((K5)-$J$18)*($K$19-$J$19)/($K$18-$J$18)),$I$19+((K5)-$I$18)*($J$19-$I$19)/($J$18-$I$18)),"Lower than 8")</f>
        <v>12.5625</v>
      </c>
      <c r="M5" s="20">
        <f t="shared" ref="M5:M11" si="2">B5/((C5*D5*E5)/1728)</f>
        <v>37.358781480922936</v>
      </c>
      <c r="N5" s="20">
        <f t="shared" si="0"/>
        <v>0.59869842116863681</v>
      </c>
    </row>
    <row r="6" spans="1:15" x14ac:dyDescent="0.25">
      <c r="A6" s="1" t="s">
        <v>3</v>
      </c>
      <c r="B6" s="1">
        <v>24.5</v>
      </c>
      <c r="C6" s="1">
        <v>11.9375</v>
      </c>
      <c r="D6" s="1">
        <v>24.875</v>
      </c>
      <c r="E6" s="1">
        <v>4.09375</v>
      </c>
      <c r="F6" s="1">
        <v>70</v>
      </c>
      <c r="G6" s="2">
        <v>7.8</v>
      </c>
      <c r="H6" s="3"/>
      <c r="I6" s="2">
        <v>13.9</v>
      </c>
      <c r="J6" s="3"/>
      <c r="K6" s="8">
        <f>AVERAGE(G6,I6)-(F6-70)/(10)</f>
        <v>10.85</v>
      </c>
      <c r="L6" s="8">
        <f t="shared" si="1"/>
        <v>13.0625</v>
      </c>
      <c r="M6" s="20">
        <f>B6/(((C6*E6-1.25)*D6)/1728)</f>
        <v>35.740874917221767</v>
      </c>
      <c r="N6" s="20">
        <f t="shared" si="0"/>
        <v>0.57277043136573347</v>
      </c>
    </row>
    <row r="7" spans="1:15" x14ac:dyDescent="0.25">
      <c r="A7" s="1" t="s">
        <v>4</v>
      </c>
      <c r="B7" s="1">
        <v>23.75</v>
      </c>
      <c r="C7" s="1">
        <v>12</v>
      </c>
      <c r="D7" s="1">
        <v>24.875</v>
      </c>
      <c r="E7" s="1">
        <v>4.09375</v>
      </c>
      <c r="F7" s="1">
        <v>70</v>
      </c>
      <c r="G7" s="2">
        <v>7.9</v>
      </c>
      <c r="H7" s="3"/>
      <c r="I7" s="2">
        <v>12.3</v>
      </c>
      <c r="J7" s="3"/>
      <c r="K7" s="8">
        <f>AVERAGE(G7,I7)-(F7-70)/(10)</f>
        <v>10.100000000000001</v>
      </c>
      <c r="L7" s="8">
        <f t="shared" si="1"/>
        <v>12.125000000000002</v>
      </c>
      <c r="M7" s="20">
        <f>B7/(((C7*E7-1.25)*D7)/1728)</f>
        <v>34.461603054436672</v>
      </c>
      <c r="N7" s="20">
        <f t="shared" si="0"/>
        <v>0.55226927971853645</v>
      </c>
    </row>
    <row r="8" spans="1:15" x14ac:dyDescent="0.25">
      <c r="A8" s="1" t="s">
        <v>5</v>
      </c>
      <c r="B8" s="1">
        <v>14.25</v>
      </c>
      <c r="C8" s="1">
        <v>2.5</v>
      </c>
      <c r="D8" s="1">
        <v>24</v>
      </c>
      <c r="E8" s="1">
        <v>10.90625</v>
      </c>
      <c r="F8" s="1">
        <v>70</v>
      </c>
      <c r="G8" s="2">
        <v>8.1999999999999993</v>
      </c>
      <c r="H8" s="2">
        <v>7.5</v>
      </c>
      <c r="I8" s="2">
        <v>13</v>
      </c>
      <c r="J8" s="2">
        <v>10.5</v>
      </c>
      <c r="K8" s="8">
        <f>AVERAGE(G8,H8,I8,J8)-(F8-70)/(10)</f>
        <v>9.8000000000000007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11.75</v>
      </c>
      <c r="M8" s="20">
        <f t="shared" si="2"/>
        <v>37.629799426934099</v>
      </c>
      <c r="N8" s="20">
        <f t="shared" si="0"/>
        <v>0.60304165748291827</v>
      </c>
    </row>
    <row r="9" spans="1:15" x14ac:dyDescent="0.25">
      <c r="A9" s="1" t="s">
        <v>6</v>
      </c>
      <c r="B9" s="1">
        <v>24</v>
      </c>
      <c r="C9" s="1">
        <v>11.875</v>
      </c>
      <c r="D9" s="1">
        <v>24.0625</v>
      </c>
      <c r="E9" s="1">
        <v>4.09375</v>
      </c>
      <c r="F9" s="1">
        <v>70</v>
      </c>
      <c r="G9" s="4">
        <v>8</v>
      </c>
      <c r="H9" s="3"/>
      <c r="I9" s="2">
        <v>12</v>
      </c>
      <c r="J9" s="3"/>
      <c r="K9" s="8">
        <f>AVERAGE(G9,I9)-(F9-70)/(10)</f>
        <v>10</v>
      </c>
      <c r="L9" s="8">
        <f t="shared" si="1"/>
        <v>12</v>
      </c>
      <c r="M9" s="20">
        <f>B9/(((C9*E9-1.25)*D9)/1728)</f>
        <v>36.38919523363235</v>
      </c>
      <c r="N9" s="20">
        <f t="shared" si="0"/>
        <v>0.58316018002615944</v>
      </c>
    </row>
    <row r="10" spans="1:15" x14ac:dyDescent="0.25">
      <c r="A10" s="1" t="s">
        <v>7</v>
      </c>
      <c r="B10" s="1">
        <v>23.25</v>
      </c>
      <c r="C10" s="1">
        <v>12</v>
      </c>
      <c r="D10" s="1">
        <v>24.125</v>
      </c>
      <c r="E10" s="1">
        <v>4.09375</v>
      </c>
      <c r="F10" s="1">
        <v>70</v>
      </c>
      <c r="G10" s="4">
        <v>8.1</v>
      </c>
      <c r="H10" s="3"/>
      <c r="I10" s="2">
        <v>14</v>
      </c>
      <c r="J10" s="3"/>
      <c r="K10" s="8">
        <f>AVERAGE(G10,I10)-(F10-70)/(10)</f>
        <v>11.05</v>
      </c>
      <c r="L10" s="8">
        <f t="shared" si="1"/>
        <v>13.3125</v>
      </c>
      <c r="M10" s="20">
        <f>B10/(((C10*E10-1.25)*D10)/1728)</f>
        <v>34.784886159174228</v>
      </c>
      <c r="N10" s="20">
        <f t="shared" si="0"/>
        <v>0.55745009870471518</v>
      </c>
    </row>
    <row r="11" spans="1:15" x14ac:dyDescent="0.25">
      <c r="A11" s="1" t="s">
        <v>8</v>
      </c>
      <c r="B11" s="1">
        <v>14</v>
      </c>
      <c r="C11" s="1">
        <v>2.5</v>
      </c>
      <c r="D11" s="1">
        <v>24</v>
      </c>
      <c r="E11" s="1">
        <v>10.9375</v>
      </c>
      <c r="F11" s="1">
        <v>70</v>
      </c>
      <c r="G11" s="2">
        <v>10.8</v>
      </c>
      <c r="H11" s="2">
        <v>12.2</v>
      </c>
      <c r="I11" s="2">
        <v>8</v>
      </c>
      <c r="J11" s="2">
        <v>9.8000000000000007</v>
      </c>
      <c r="K11" s="8">
        <f>AVERAGE(G11,H11,I11,J11)-(F11-70)/(10)</f>
        <v>10.199999999999999</v>
      </c>
      <c r="L11" s="8">
        <f t="shared" si="1"/>
        <v>12.25</v>
      </c>
      <c r="M11" s="20">
        <f t="shared" si="2"/>
        <v>36.863999999999997</v>
      </c>
      <c r="N11" s="20">
        <f t="shared" si="0"/>
        <v>0.59076923076923071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20"/>
      <c r="N12" s="20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20"/>
      <c r="N13" s="20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12.541666666666666</v>
      </c>
      <c r="M15" s="13">
        <f>AVERAGE(M3,M4,M6,M7,M9,M10,M12,M13)</f>
        <v>35.261873496743725</v>
      </c>
      <c r="N15" s="14">
        <v>0.53200000000000003</v>
      </c>
      <c r="O15">
        <f>62.4*(N15/(1+N15*0.009*L15))*(1+(L15/100))</f>
        <v>35.24385606521205</v>
      </c>
    </row>
    <row r="16" spans="1:15" x14ac:dyDescent="0.25">
      <c r="B16" s="21" t="s">
        <v>46</v>
      </c>
      <c r="K16" t="s">
        <v>31</v>
      </c>
      <c r="L16" s="22">
        <f>AVERAGE(L5,L8,L11,L14)</f>
        <v>12.1875</v>
      </c>
      <c r="M16" s="13">
        <f>AVERAGE(M5,M8,M11,M14)</f>
        <v>37.284193635952342</v>
      </c>
      <c r="N16" s="14">
        <v>0.56499999999999995</v>
      </c>
      <c r="O16">
        <f>62.4*(N16/(1+N16*0.009*L16))*(1+(L16/100))</f>
        <v>37.244646243800226</v>
      </c>
    </row>
    <row r="17" spans="2:12" x14ac:dyDescent="0.25">
      <c r="B17" t="s">
        <v>58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F21" s="19"/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8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R2" sqref="R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" bestFit="1" customWidth="1"/>
    <col min="9" max="9" width="15.7109375" bestFit="1" customWidth="1"/>
    <col min="10" max="10" width="9.7109375" customWidth="1"/>
    <col min="11" max="11" width="15.85546875" bestFit="1" customWidth="1"/>
    <col min="12" max="12" width="15" bestFit="1" customWidth="1"/>
    <col min="13" max="13" width="15.28515625" bestFit="1" customWidth="1"/>
    <col min="14" max="14" width="9.7109375" customWidth="1"/>
    <col min="15" max="15" width="22.42578125" customWidth="1"/>
    <col min="16" max="16" width="15.85546875" bestFit="1" customWidth="1"/>
    <col min="17" max="17" width="15.5703125" bestFit="1" customWidth="1"/>
    <col min="18" max="18" width="16.28515625" bestFit="1" customWidth="1"/>
  </cols>
  <sheetData>
    <row r="1" spans="1:19" x14ac:dyDescent="0.25">
      <c r="G1" s="48" t="s">
        <v>21</v>
      </c>
      <c r="H1" s="49"/>
      <c r="I1" s="49"/>
      <c r="J1" s="50"/>
      <c r="K1" s="51" t="s">
        <v>22</v>
      </c>
      <c r="L1" s="52"/>
      <c r="M1" s="52"/>
      <c r="N1" s="52"/>
      <c r="O1" s="7"/>
      <c r="P1" s="7"/>
    </row>
    <row r="2" spans="1:19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18</v>
      </c>
      <c r="I2" s="23" t="s">
        <v>20</v>
      </c>
      <c r="J2" s="23" t="s">
        <v>18</v>
      </c>
      <c r="K2" s="23" t="s">
        <v>16</v>
      </c>
      <c r="L2" s="23" t="s">
        <v>18</v>
      </c>
      <c r="M2" s="23" t="s">
        <v>17</v>
      </c>
      <c r="N2" s="23" t="s">
        <v>18</v>
      </c>
      <c r="O2" s="24" t="s">
        <v>48</v>
      </c>
      <c r="P2" s="23" t="s">
        <v>23</v>
      </c>
      <c r="Q2" s="25" t="s">
        <v>28</v>
      </c>
      <c r="R2" s="25" t="s">
        <v>44</v>
      </c>
    </row>
    <row r="3" spans="1:19" x14ac:dyDescent="0.25">
      <c r="A3" s="1" t="s">
        <v>0</v>
      </c>
      <c r="B3" s="1">
        <v>29.4</v>
      </c>
      <c r="C3" s="1">
        <v>12</v>
      </c>
      <c r="D3" s="1">
        <v>23.9375</v>
      </c>
      <c r="E3" s="1">
        <v>4.125</v>
      </c>
      <c r="F3" s="1">
        <v>75</v>
      </c>
      <c r="G3" s="5">
        <v>13.1</v>
      </c>
      <c r="H3" s="5">
        <v>12.2</v>
      </c>
      <c r="I3" s="6"/>
      <c r="J3" s="6"/>
      <c r="K3" s="5">
        <v>14</v>
      </c>
      <c r="L3" s="5">
        <v>13.1</v>
      </c>
      <c r="M3" s="6"/>
      <c r="N3" s="6"/>
      <c r="O3" s="8">
        <f>AVERAGE(G3,K3)-(F3-70)/(10)</f>
        <v>13.05</v>
      </c>
      <c r="P3" s="8">
        <f>IF(O3&gt;8,IF((O3)&gt;10,IF((O3)&gt;12,IF((O3)&lt;14,$K$19+((O3)-$K$18)*($L$19-$K$19)/($L$18-$K$18),"Above 14"),$J$19+((O3)-$J$18)*($K$19-$J$19)/($K$18-$J$18)),$I$19+((O3)-$I$18)*($J$19-$I$19)/($J$18-$I$18)),"Lower than 8")</f>
        <v>15.55</v>
      </c>
      <c r="Q3" s="20">
        <f>B3/((C3*D3*E3)/1728)</f>
        <v>42.875290766674581</v>
      </c>
      <c r="R3" s="20">
        <f>Q3/62.4</f>
        <v>0.68710401869670801</v>
      </c>
    </row>
    <row r="4" spans="1:19" x14ac:dyDescent="0.25">
      <c r="A4" s="1" t="s">
        <v>1</v>
      </c>
      <c r="B4" s="1">
        <v>28.5</v>
      </c>
      <c r="C4" s="1">
        <v>12</v>
      </c>
      <c r="D4" s="1">
        <v>23.9375</v>
      </c>
      <c r="E4" s="1">
        <v>4.125</v>
      </c>
      <c r="F4" s="1">
        <v>75</v>
      </c>
      <c r="G4" s="5">
        <v>13</v>
      </c>
      <c r="H4" s="5">
        <v>12.1</v>
      </c>
      <c r="I4" s="6"/>
      <c r="J4" s="6"/>
      <c r="K4" s="5">
        <v>13.7</v>
      </c>
      <c r="L4" s="5">
        <v>12.5</v>
      </c>
      <c r="M4" s="6"/>
      <c r="N4" s="6"/>
      <c r="O4" s="8">
        <f>AVERAGE(G4,K4)-(F4-70)/(10)</f>
        <v>12.85</v>
      </c>
      <c r="P4" s="8">
        <f t="shared" ref="P4:P14" si="0">IF(O4&gt;8,IF((O4)&gt;10,IF((O4)&gt;12,IF((O4)&lt;14,$K$19+((O4)-$K$18)*($L$19-$K$19)/($L$18-$K$18),"Above 14"),$J$19+((O4)-$J$18)*($K$19-$J$19)/($K$18-$J$18)),$I$19+((O4)-$I$18)*($J$19-$I$19)/($J$18-$I$18)),"Lower than 8")</f>
        <v>15.35</v>
      </c>
      <c r="Q4" s="20">
        <f t="shared" ref="Q4:Q14" si="1">B4/((C4*D4*E4)/1728)</f>
        <v>41.562781865653932</v>
      </c>
      <c r="R4" s="20">
        <f t="shared" ref="R4:R14" si="2">Q4/62.4</f>
        <v>0.66607022220599255</v>
      </c>
    </row>
    <row r="5" spans="1:19" x14ac:dyDescent="0.25">
      <c r="A5" s="1" t="s">
        <v>2</v>
      </c>
      <c r="B5" s="1">
        <v>15.8</v>
      </c>
      <c r="C5" s="1">
        <v>2.5</v>
      </c>
      <c r="D5" s="1">
        <v>23.75</v>
      </c>
      <c r="E5" s="1">
        <v>10.875</v>
      </c>
      <c r="F5" s="1">
        <v>72</v>
      </c>
      <c r="G5" s="5">
        <v>10.199999999999999</v>
      </c>
      <c r="H5" s="5">
        <v>9.6999999999999993</v>
      </c>
      <c r="I5" s="5">
        <v>10.4</v>
      </c>
      <c r="J5" s="5">
        <v>9.8000000000000007</v>
      </c>
      <c r="K5" s="5">
        <v>11.3</v>
      </c>
      <c r="L5" s="5">
        <v>10.6</v>
      </c>
      <c r="M5" s="5">
        <v>9.8000000000000007</v>
      </c>
      <c r="N5" s="5">
        <v>9</v>
      </c>
      <c r="O5" s="8">
        <f>AVERAGE(G5,I5,M5,K5)-(F5-70)/(10)</f>
        <v>10.225000000000001</v>
      </c>
      <c r="P5" s="8">
        <f t="shared" si="0"/>
        <v>12.281250000000002</v>
      </c>
      <c r="Q5" s="20">
        <f t="shared" si="1"/>
        <v>42.283208711433758</v>
      </c>
      <c r="R5" s="20">
        <f t="shared" si="2"/>
        <v>0.67761552422169491</v>
      </c>
    </row>
    <row r="6" spans="1:19" x14ac:dyDescent="0.25">
      <c r="A6" s="1" t="s">
        <v>3</v>
      </c>
      <c r="B6" s="1">
        <v>27.5</v>
      </c>
      <c r="C6" s="1">
        <v>12</v>
      </c>
      <c r="D6" s="1">
        <v>24</v>
      </c>
      <c r="E6" s="1">
        <v>4.0812499999999998</v>
      </c>
      <c r="F6" s="1">
        <v>72</v>
      </c>
      <c r="G6" s="2">
        <v>12.3</v>
      </c>
      <c r="H6" s="2">
        <v>11.5</v>
      </c>
      <c r="I6" s="3"/>
      <c r="J6" s="3"/>
      <c r="K6" s="2">
        <v>12.2</v>
      </c>
      <c r="L6" s="2">
        <v>11.7</v>
      </c>
      <c r="M6" s="3"/>
      <c r="N6" s="3"/>
      <c r="O6" s="8">
        <f>AVERAGE(G6,K6)-(F6-70)/(10)</f>
        <v>12.05</v>
      </c>
      <c r="P6" s="8">
        <f t="shared" si="0"/>
        <v>14.55</v>
      </c>
      <c r="Q6" s="20">
        <f t="shared" si="1"/>
        <v>40.428790199081163</v>
      </c>
      <c r="R6" s="20">
        <f t="shared" si="2"/>
        <v>0.64789727883142889</v>
      </c>
    </row>
    <row r="7" spans="1:19" x14ac:dyDescent="0.25">
      <c r="A7" s="1" t="s">
        <v>4</v>
      </c>
      <c r="B7" s="1">
        <v>27.6</v>
      </c>
      <c r="C7" s="1">
        <v>12</v>
      </c>
      <c r="D7" s="1">
        <v>24.0625</v>
      </c>
      <c r="E7" s="1">
        <v>4.0812499999999998</v>
      </c>
      <c r="F7" s="1">
        <v>72</v>
      </c>
      <c r="G7" s="2">
        <v>11.3</v>
      </c>
      <c r="H7" s="2">
        <v>10.5</v>
      </c>
      <c r="I7" s="3"/>
      <c r="J7" s="3"/>
      <c r="K7" s="2">
        <v>12.8</v>
      </c>
      <c r="L7" s="2">
        <v>12.1</v>
      </c>
      <c r="M7" s="3"/>
      <c r="N7" s="3"/>
      <c r="O7" s="8">
        <f t="shared" ref="O7:O13" si="3">AVERAGE(G7,K7)-(F7-70)/(10)</f>
        <v>11.850000000000001</v>
      </c>
      <c r="P7" s="8">
        <f t="shared" si="0"/>
        <v>14.312500000000002</v>
      </c>
      <c r="Q7" s="20">
        <f t="shared" si="1"/>
        <v>40.470412282969718</v>
      </c>
      <c r="R7" s="20">
        <f t="shared" si="2"/>
        <v>0.64856429940656601</v>
      </c>
    </row>
    <row r="8" spans="1:19" x14ac:dyDescent="0.25">
      <c r="A8" s="1" t="s">
        <v>5</v>
      </c>
      <c r="B8" s="1">
        <v>16.5</v>
      </c>
      <c r="C8" s="1">
        <v>2.5</v>
      </c>
      <c r="D8" s="1">
        <v>23.9375</v>
      </c>
      <c r="E8" s="1">
        <v>11</v>
      </c>
      <c r="F8" s="1">
        <v>72</v>
      </c>
      <c r="G8" s="2">
        <v>10.8</v>
      </c>
      <c r="H8" s="2">
        <v>10</v>
      </c>
      <c r="I8" s="2">
        <v>12</v>
      </c>
      <c r="J8" s="2">
        <v>11.2</v>
      </c>
      <c r="K8" s="2">
        <v>12.1</v>
      </c>
      <c r="L8" s="2">
        <v>11.2</v>
      </c>
      <c r="M8" s="2">
        <v>8.6999999999999993</v>
      </c>
      <c r="N8" s="2">
        <v>8</v>
      </c>
      <c r="O8" s="8">
        <f>AVERAGE(G8,I8,M8,K8)-(F8-70)/(10)</f>
        <v>10.700000000000001</v>
      </c>
      <c r="P8" s="8">
        <f t="shared" si="0"/>
        <v>12.875000000000002</v>
      </c>
      <c r="Q8" s="20">
        <f t="shared" si="1"/>
        <v>43.31279373368146</v>
      </c>
      <c r="R8" s="20">
        <f t="shared" si="2"/>
        <v>0.69411528419361312</v>
      </c>
    </row>
    <row r="9" spans="1:19" x14ac:dyDescent="0.25">
      <c r="A9" s="1" t="s">
        <v>6</v>
      </c>
      <c r="B9" s="1">
        <v>27.8</v>
      </c>
      <c r="C9" s="1">
        <v>12</v>
      </c>
      <c r="D9" s="1">
        <v>24</v>
      </c>
      <c r="E9" s="1">
        <v>4.0812499999999998</v>
      </c>
      <c r="F9" s="1">
        <v>72</v>
      </c>
      <c r="G9" s="2">
        <v>12.5</v>
      </c>
      <c r="H9" s="2">
        <v>11.8</v>
      </c>
      <c r="I9" s="3"/>
      <c r="J9" s="3"/>
      <c r="K9" s="4">
        <v>13.5</v>
      </c>
      <c r="L9" s="4">
        <v>12.7</v>
      </c>
      <c r="M9" s="3"/>
      <c r="N9" s="3"/>
      <c r="O9" s="8">
        <f t="shared" si="3"/>
        <v>12.8</v>
      </c>
      <c r="P9" s="8">
        <f t="shared" si="0"/>
        <v>15.3</v>
      </c>
      <c r="Q9" s="20">
        <f t="shared" si="1"/>
        <v>40.869831546707509</v>
      </c>
      <c r="R9" s="20">
        <f t="shared" si="2"/>
        <v>0.65496524914595367</v>
      </c>
    </row>
    <row r="10" spans="1:19" x14ac:dyDescent="0.25">
      <c r="A10" s="1" t="s">
        <v>7</v>
      </c>
      <c r="B10" s="1">
        <v>28.2</v>
      </c>
      <c r="C10" s="1">
        <v>11.9375</v>
      </c>
      <c r="D10" s="1">
        <v>24</v>
      </c>
      <c r="E10" s="1">
        <v>4.0812499999999998</v>
      </c>
      <c r="F10" s="1">
        <v>72</v>
      </c>
      <c r="G10" s="2">
        <v>12.9</v>
      </c>
      <c r="H10" s="2">
        <v>12</v>
      </c>
      <c r="I10" s="3"/>
      <c r="J10" s="3"/>
      <c r="K10" s="4">
        <v>12.5</v>
      </c>
      <c r="L10" s="4">
        <v>11.8</v>
      </c>
      <c r="M10" s="3"/>
      <c r="N10" s="3"/>
      <c r="O10" s="8">
        <f t="shared" si="3"/>
        <v>12.5</v>
      </c>
      <c r="P10" s="8">
        <f t="shared" si="0"/>
        <v>15</v>
      </c>
      <c r="Q10" s="20">
        <f t="shared" si="1"/>
        <v>41.67494367518421</v>
      </c>
      <c r="R10" s="20">
        <f t="shared" si="2"/>
        <v>0.66786768710231104</v>
      </c>
    </row>
    <row r="11" spans="1:19" x14ac:dyDescent="0.25">
      <c r="A11" s="1" t="s">
        <v>8</v>
      </c>
      <c r="B11" s="1">
        <v>16</v>
      </c>
      <c r="C11" s="1">
        <v>2.5</v>
      </c>
      <c r="D11" s="1">
        <v>23.875</v>
      </c>
      <c r="E11" s="1">
        <v>11</v>
      </c>
      <c r="F11" s="1">
        <v>72</v>
      </c>
      <c r="G11" s="2">
        <v>12</v>
      </c>
      <c r="H11" s="2">
        <v>11.2</v>
      </c>
      <c r="I11" s="2">
        <v>11.8</v>
      </c>
      <c r="J11" s="2">
        <v>11</v>
      </c>
      <c r="K11" s="2">
        <v>12.1</v>
      </c>
      <c r="L11" s="2">
        <v>11.3</v>
      </c>
      <c r="M11" s="2">
        <v>9.3000000000000007</v>
      </c>
      <c r="N11" s="2">
        <v>8.8000000000000007</v>
      </c>
      <c r="O11" s="8">
        <f>AVERAGE(G11,I11,M11,K11)-(F11-70)/(10)</f>
        <v>11.100000000000001</v>
      </c>
      <c r="P11" s="8">
        <f t="shared" si="0"/>
        <v>13.375000000000002</v>
      </c>
      <c r="Q11" s="20">
        <f t="shared" si="1"/>
        <v>42.110233222275106</v>
      </c>
      <c r="R11" s="20">
        <f t="shared" si="2"/>
        <v>0.67484348112620363</v>
      </c>
    </row>
    <row r="12" spans="1:19" x14ac:dyDescent="0.25">
      <c r="A12" s="1" t="s">
        <v>9</v>
      </c>
      <c r="B12" s="1">
        <v>28</v>
      </c>
      <c r="C12" s="1">
        <v>12</v>
      </c>
      <c r="D12" s="1">
        <v>24</v>
      </c>
      <c r="E12" s="1">
        <v>4.0812499999999998</v>
      </c>
      <c r="F12" s="1">
        <v>72</v>
      </c>
      <c r="G12" s="2">
        <v>12.8</v>
      </c>
      <c r="H12" s="2">
        <v>12</v>
      </c>
      <c r="I12" s="3"/>
      <c r="J12" s="3"/>
      <c r="K12" s="4">
        <v>13.2</v>
      </c>
      <c r="L12" s="4">
        <v>12.7</v>
      </c>
      <c r="M12" s="3"/>
      <c r="N12" s="3"/>
      <c r="O12" s="8">
        <f t="shared" si="3"/>
        <v>12.8</v>
      </c>
      <c r="P12" s="8">
        <f t="shared" si="0"/>
        <v>15.3</v>
      </c>
      <c r="Q12" s="20">
        <f t="shared" si="1"/>
        <v>41.16385911179173</v>
      </c>
      <c r="R12" s="20">
        <f t="shared" si="2"/>
        <v>0.65967722935563666</v>
      </c>
    </row>
    <row r="13" spans="1:19" x14ac:dyDescent="0.25">
      <c r="A13" s="1" t="s">
        <v>10</v>
      </c>
      <c r="B13" s="1">
        <v>28.6</v>
      </c>
      <c r="C13" s="1">
        <v>12</v>
      </c>
      <c r="D13" s="1">
        <v>24</v>
      </c>
      <c r="E13" s="1">
        <v>4.0812499999999998</v>
      </c>
      <c r="F13" s="1">
        <v>72</v>
      </c>
      <c r="G13" s="2">
        <v>12</v>
      </c>
      <c r="H13" s="2">
        <v>11.2</v>
      </c>
      <c r="I13" s="3"/>
      <c r="J13" s="3"/>
      <c r="K13" s="4">
        <v>13.4</v>
      </c>
      <c r="L13" s="4">
        <v>12.8</v>
      </c>
      <c r="M13" s="3"/>
      <c r="N13" s="3"/>
      <c r="O13" s="8">
        <f t="shared" si="3"/>
        <v>12.5</v>
      </c>
      <c r="P13" s="8">
        <f t="shared" si="0"/>
        <v>15</v>
      </c>
      <c r="Q13" s="20">
        <f t="shared" si="1"/>
        <v>42.045941807044414</v>
      </c>
      <c r="R13" s="20">
        <f t="shared" si="2"/>
        <v>0.6738131699846861</v>
      </c>
    </row>
    <row r="14" spans="1:19" x14ac:dyDescent="0.25">
      <c r="A14" s="1" t="s">
        <v>11</v>
      </c>
      <c r="B14" s="1">
        <v>16.3</v>
      </c>
      <c r="C14" s="1">
        <v>2.5</v>
      </c>
      <c r="D14" s="1">
        <v>23.875</v>
      </c>
      <c r="E14" s="1">
        <v>10.9375</v>
      </c>
      <c r="F14" s="1">
        <v>72</v>
      </c>
      <c r="G14" s="2">
        <v>11.2</v>
      </c>
      <c r="H14" s="2">
        <v>10.6</v>
      </c>
      <c r="I14" s="2">
        <v>12.6</v>
      </c>
      <c r="J14" s="2">
        <v>11.8</v>
      </c>
      <c r="K14" s="2">
        <v>11</v>
      </c>
      <c r="L14" s="2">
        <v>10.1</v>
      </c>
      <c r="M14" s="2">
        <v>12.4</v>
      </c>
      <c r="N14" s="2">
        <v>11.8</v>
      </c>
      <c r="O14" s="8">
        <f>AVERAGE(G14,I14,M14,K14)-(F14-70)/(10)</f>
        <v>11.6</v>
      </c>
      <c r="P14" s="8">
        <f t="shared" si="0"/>
        <v>14</v>
      </c>
      <c r="Q14" s="20">
        <f t="shared" si="1"/>
        <v>43.144941810022438</v>
      </c>
      <c r="R14" s="20">
        <f t="shared" si="2"/>
        <v>0.69142534951959034</v>
      </c>
    </row>
    <row r="15" spans="1:19" x14ac:dyDescent="0.25">
      <c r="O15" s="9" t="s">
        <v>30</v>
      </c>
      <c r="P15" s="22">
        <f>AVERAGE(P3,P4,P6,P7,P9,P10,P12,P13)</f>
        <v>15.0453125</v>
      </c>
      <c r="Q15" s="13">
        <f>AVERAGE(Q3,Q4,Q6,Q7,Q9,Q10,Q12,Q13)</f>
        <v>41.386481406888407</v>
      </c>
      <c r="R15" s="14">
        <v>0.62</v>
      </c>
      <c r="S15">
        <f>62.4*(R15/(1+R15*0.009*P15))*(1+(P15/100))</f>
        <v>41.061500743906329</v>
      </c>
    </row>
    <row r="16" spans="1:19" x14ac:dyDescent="0.25">
      <c r="B16" s="21" t="s">
        <v>46</v>
      </c>
      <c r="O16" t="s">
        <v>31</v>
      </c>
      <c r="P16" s="22">
        <f>AVERAGE(P5,P8,P11,P14)</f>
        <v>13.132812500000002</v>
      </c>
      <c r="Q16" s="13">
        <f>AVERAGE(Q5,Q8,Q11,Q14)</f>
        <v>42.71279436935319</v>
      </c>
      <c r="R16" s="14">
        <v>0.65</v>
      </c>
      <c r="S16">
        <f>62.4*(R16/(1+R16*0.009*P16))*(1+(P16/100))</f>
        <v>42.612853083622056</v>
      </c>
    </row>
    <row r="17" spans="8:16" x14ac:dyDescent="0.25">
      <c r="H17" s="48" t="s">
        <v>25</v>
      </c>
      <c r="I17" s="49"/>
      <c r="J17" s="49"/>
      <c r="K17" s="49"/>
      <c r="L17" s="50"/>
      <c r="M17" s="27"/>
      <c r="N17" s="27"/>
      <c r="O17" s="27"/>
      <c r="P17" s="27"/>
    </row>
    <row r="18" spans="8:16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  <c r="M18" s="15"/>
      <c r="N18" s="15"/>
      <c r="O18" s="15"/>
      <c r="P18" s="15"/>
    </row>
    <row r="19" spans="8:16" x14ac:dyDescent="0.25"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  <c r="M19" s="15"/>
      <c r="N19" s="15"/>
      <c r="O19" s="15"/>
      <c r="P19" s="15"/>
    </row>
    <row r="20" spans="8:16" x14ac:dyDescent="0.25">
      <c r="I20" t="s">
        <v>27</v>
      </c>
    </row>
  </sheetData>
  <mergeCells count="3">
    <mergeCell ref="G1:J1"/>
    <mergeCell ref="K1:N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18" sqref="N18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23.5</v>
      </c>
      <c r="C3" s="1">
        <v>12</v>
      </c>
      <c r="D3" s="1">
        <v>23.9375</v>
      </c>
      <c r="E3" s="1">
        <v>4.125</v>
      </c>
      <c r="F3" s="1">
        <v>70</v>
      </c>
      <c r="G3" s="5">
        <v>8.1999999999999993</v>
      </c>
      <c r="H3" s="6"/>
      <c r="I3" s="5">
        <v>16</v>
      </c>
      <c r="J3" s="6"/>
      <c r="K3" s="8">
        <f>AVERAGE(G3,I3)-(F3-70)/(10)</f>
        <v>12.1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14.6</v>
      </c>
      <c r="M3" s="20">
        <f t="shared" ref="M3:M11" si="0">B3/((C3*D3*E3)/1728)</f>
        <v>34.271065748872537</v>
      </c>
      <c r="N3" s="20">
        <f>M3/62.4</f>
        <v>0.54921579725757275</v>
      </c>
    </row>
    <row r="4" spans="1:15" x14ac:dyDescent="0.25">
      <c r="A4" s="1" t="s">
        <v>1</v>
      </c>
      <c r="B4" s="1">
        <v>24</v>
      </c>
      <c r="C4" s="1">
        <v>11.9375</v>
      </c>
      <c r="D4" s="1">
        <v>23.9375</v>
      </c>
      <c r="E4" s="1">
        <v>4.125</v>
      </c>
      <c r="F4" s="1">
        <v>70</v>
      </c>
      <c r="G4" s="5">
        <v>7.5</v>
      </c>
      <c r="H4" s="6"/>
      <c r="I4" s="5">
        <v>14.9</v>
      </c>
      <c r="J4" s="6"/>
      <c r="K4" s="8">
        <f>AVERAGE(G4,I4)-(F4-70)/(10)</f>
        <v>11.2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13.5</v>
      </c>
      <c r="M4" s="20">
        <f t="shared" si="0"/>
        <v>35.183484676574501</v>
      </c>
      <c r="N4" s="20">
        <f t="shared" ref="N4:N11" si="1">M4/62.4</f>
        <v>0.56383789545792473</v>
      </c>
    </row>
    <row r="5" spans="1:15" x14ac:dyDescent="0.25">
      <c r="A5" s="1" t="s">
        <v>2</v>
      </c>
      <c r="B5" s="1">
        <v>14</v>
      </c>
      <c r="C5" s="1">
        <v>2.5</v>
      </c>
      <c r="D5" s="1">
        <v>24</v>
      </c>
      <c r="E5" s="1">
        <v>10.9375</v>
      </c>
      <c r="F5" s="1">
        <v>70</v>
      </c>
      <c r="G5" s="5">
        <v>8.3000000000000007</v>
      </c>
      <c r="H5" s="5">
        <v>12</v>
      </c>
      <c r="I5" s="5">
        <v>7</v>
      </c>
      <c r="J5" s="5">
        <v>8.3000000000000007</v>
      </c>
      <c r="K5" s="8">
        <f>AVERAGE(G5,H5,I5,J5)-(F5-70)/(10)</f>
        <v>8.9</v>
      </c>
      <c r="L5" s="8">
        <f t="shared" ref="L5:L11" si="2">IF(K5&gt;8,IF((K5)&gt;10,IF((K5)&gt;12,IF((K5)&lt;14,$K$19+((K5)-$K$18)*($L$19-$K$19)/($L$18-$K$18),"Above 14"),$J$19+((K5)-$J$18)*($K$19-$J$19)/($K$18-$J$18)),$I$19+((K5)-$I$18)*($J$19-$I$19)/($J$18-$I$18)),"Lower than 8")</f>
        <v>10.625</v>
      </c>
      <c r="M5" s="20">
        <f t="shared" si="0"/>
        <v>36.863999999999997</v>
      </c>
      <c r="N5" s="20">
        <f t="shared" si="1"/>
        <v>0.59076923076923071</v>
      </c>
    </row>
    <row r="6" spans="1:15" x14ac:dyDescent="0.25">
      <c r="A6" s="1" t="s">
        <v>3</v>
      </c>
      <c r="B6" s="1">
        <v>24</v>
      </c>
      <c r="C6" s="1">
        <v>12.0625</v>
      </c>
      <c r="D6" s="1">
        <v>24</v>
      </c>
      <c r="E6" s="1">
        <v>4.125</v>
      </c>
      <c r="F6" s="1">
        <v>70</v>
      </c>
      <c r="G6" s="2">
        <v>8</v>
      </c>
      <c r="H6" s="3"/>
      <c r="I6" s="2">
        <v>14</v>
      </c>
      <c r="J6" s="3"/>
      <c r="K6" s="8">
        <f>AVERAGE(G6,I6)-(F6-70)/(10)</f>
        <v>11</v>
      </c>
      <c r="L6" s="8">
        <f t="shared" si="2"/>
        <v>13.25</v>
      </c>
      <c r="M6" s="20">
        <f t="shared" si="0"/>
        <v>34.728214790390957</v>
      </c>
      <c r="N6" s="20">
        <f t="shared" si="1"/>
        <v>0.55654190369216283</v>
      </c>
    </row>
    <row r="7" spans="1:15" x14ac:dyDescent="0.25">
      <c r="A7" s="1" t="s">
        <v>4</v>
      </c>
      <c r="B7" s="1">
        <v>22.25</v>
      </c>
      <c r="C7" s="1">
        <v>12</v>
      </c>
      <c r="D7" s="1">
        <v>23.9375</v>
      </c>
      <c r="E7" s="1">
        <v>4.125</v>
      </c>
      <c r="F7" s="1">
        <v>70</v>
      </c>
      <c r="G7" s="2">
        <v>6.7</v>
      </c>
      <c r="H7" s="3"/>
      <c r="I7" s="2">
        <v>9.5</v>
      </c>
      <c r="J7" s="3"/>
      <c r="K7" s="8">
        <f>AVERAGE(G7,I7)-(F7-70)/(10)</f>
        <v>8.1</v>
      </c>
      <c r="L7" s="8">
        <f t="shared" si="2"/>
        <v>9.625</v>
      </c>
      <c r="M7" s="20">
        <f t="shared" si="0"/>
        <v>32.448136719677194</v>
      </c>
      <c r="N7" s="20">
        <f t="shared" si="1"/>
        <v>0.52000219102046785</v>
      </c>
    </row>
    <row r="8" spans="1:15" x14ac:dyDescent="0.25">
      <c r="A8" s="1" t="s">
        <v>5</v>
      </c>
      <c r="B8" s="1">
        <v>13.75</v>
      </c>
      <c r="C8" s="1">
        <v>2.5</v>
      </c>
      <c r="D8" s="1">
        <v>24</v>
      </c>
      <c r="E8" s="1">
        <v>10.9375</v>
      </c>
      <c r="F8" s="1">
        <v>70</v>
      </c>
      <c r="G8" s="2">
        <v>8</v>
      </c>
      <c r="H8" s="2">
        <v>11.5</v>
      </c>
      <c r="I8" s="2">
        <v>7</v>
      </c>
      <c r="J8" s="2">
        <v>9</v>
      </c>
      <c r="K8" s="8">
        <f>AVERAGE(G8,H8,I8,J8)-(F8-70)/(10)</f>
        <v>8.875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10.59375</v>
      </c>
      <c r="M8" s="20">
        <f t="shared" si="0"/>
        <v>36.205714285714286</v>
      </c>
      <c r="N8" s="20">
        <f t="shared" si="1"/>
        <v>0.58021978021978027</v>
      </c>
    </row>
    <row r="9" spans="1:15" x14ac:dyDescent="0.25">
      <c r="A9" s="1" t="s">
        <v>6</v>
      </c>
      <c r="B9" s="1">
        <v>23.75</v>
      </c>
      <c r="C9" s="1">
        <v>11.9375</v>
      </c>
      <c r="D9" s="1">
        <v>23.9375</v>
      </c>
      <c r="E9" s="1">
        <v>4.125</v>
      </c>
      <c r="F9" s="1">
        <v>70</v>
      </c>
      <c r="G9" s="4">
        <v>9</v>
      </c>
      <c r="H9" s="3"/>
      <c r="I9" s="2">
        <v>16.2</v>
      </c>
      <c r="J9" s="3"/>
      <c r="K9" s="8">
        <f>AVERAGE(G9,I9)-(F9-70)/(10)</f>
        <v>12.6</v>
      </c>
      <c r="L9" s="8">
        <f t="shared" si="2"/>
        <v>15.1</v>
      </c>
      <c r="M9" s="20">
        <f t="shared" si="0"/>
        <v>34.816990044526854</v>
      </c>
      <c r="N9" s="20">
        <f t="shared" si="1"/>
        <v>0.55796458404690474</v>
      </c>
    </row>
    <row r="10" spans="1:15" x14ac:dyDescent="0.25">
      <c r="A10" s="1" t="s">
        <v>7</v>
      </c>
      <c r="B10" s="1">
        <v>23</v>
      </c>
      <c r="C10" s="1">
        <v>11.8125</v>
      </c>
      <c r="D10" s="1">
        <v>23.875</v>
      </c>
      <c r="E10" s="1">
        <v>4.125</v>
      </c>
      <c r="F10" s="1">
        <v>70</v>
      </c>
      <c r="G10" s="4">
        <v>7.1</v>
      </c>
      <c r="H10" s="3"/>
      <c r="I10" s="2">
        <v>14.1</v>
      </c>
      <c r="J10" s="3"/>
      <c r="K10" s="8">
        <f>AVERAGE(G10,I10)-(F10-70)/(10)</f>
        <v>10.6</v>
      </c>
      <c r="L10" s="8">
        <f t="shared" si="2"/>
        <v>12.75</v>
      </c>
      <c r="M10" s="20">
        <f t="shared" si="0"/>
        <v>34.163504906960405</v>
      </c>
      <c r="N10" s="20">
        <f t="shared" si="1"/>
        <v>0.5474920658166732</v>
      </c>
    </row>
    <row r="11" spans="1:15" x14ac:dyDescent="0.25">
      <c r="A11" s="1" t="s">
        <v>8</v>
      </c>
      <c r="B11" s="1">
        <v>14</v>
      </c>
      <c r="C11" s="1">
        <v>2.5</v>
      </c>
      <c r="D11" s="1">
        <v>24</v>
      </c>
      <c r="E11" s="1">
        <v>10.9375</v>
      </c>
      <c r="F11" s="1">
        <v>70</v>
      </c>
      <c r="G11" s="2">
        <v>13.5</v>
      </c>
      <c r="H11" s="2">
        <v>9</v>
      </c>
      <c r="I11" s="2">
        <v>10</v>
      </c>
      <c r="J11" s="2">
        <v>7.3</v>
      </c>
      <c r="K11" s="8">
        <f>AVERAGE(G11,H11,I11,J11)-(F11-70)/(10)</f>
        <v>9.9499999999999993</v>
      </c>
      <c r="L11" s="8">
        <f t="shared" si="2"/>
        <v>11.9375</v>
      </c>
      <c r="M11" s="20">
        <f t="shared" si="0"/>
        <v>36.863999999999997</v>
      </c>
      <c r="N11" s="20">
        <f t="shared" si="1"/>
        <v>0.59076923076923071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20"/>
      <c r="N12" s="20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20"/>
      <c r="N13" s="20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13.137500000000001</v>
      </c>
      <c r="M15" s="13">
        <f>AVERAGE(M3,M4,M6,M7,M9,M10,M12,M13)</f>
        <v>34.268566147833745</v>
      </c>
      <c r="N15" s="14">
        <v>0.51500000000000001</v>
      </c>
      <c r="O15">
        <f>62.4*(N15/(1+N15*0.009*L15))*(1+(L15/100))</f>
        <v>34.271025033938116</v>
      </c>
    </row>
    <row r="16" spans="1:15" x14ac:dyDescent="0.25">
      <c r="B16" s="21" t="s">
        <v>46</v>
      </c>
      <c r="K16" t="s">
        <v>31</v>
      </c>
      <c r="L16" s="22">
        <f>AVERAGE(L5,L8,L11,L14)</f>
        <v>11.052083333333334</v>
      </c>
      <c r="M16" s="13">
        <f>AVERAGE(M5,M8,M11,M14)</f>
        <v>36.644571428571425</v>
      </c>
      <c r="N16" s="14">
        <v>0.56000000000000005</v>
      </c>
      <c r="O16">
        <f>62.4*(N16/(1+N16*0.009*L16))*(1+(L16/100))</f>
        <v>36.758499672019347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G31" sqref="G31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23.75</v>
      </c>
      <c r="C3" s="1">
        <v>11.875</v>
      </c>
      <c r="D3" s="1">
        <v>23.8125</v>
      </c>
      <c r="E3" s="1">
        <v>4.1875</v>
      </c>
      <c r="F3" s="1">
        <v>70</v>
      </c>
      <c r="G3" s="5">
        <v>8</v>
      </c>
      <c r="H3" s="6"/>
      <c r="I3" s="5">
        <v>14</v>
      </c>
      <c r="J3" s="6"/>
      <c r="K3" s="8">
        <f>AVERAGE(G3,I3)-(F3-70)/(10)</f>
        <v>11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13.25</v>
      </c>
      <c r="M3" s="20">
        <f t="shared" ref="M3:M11" si="0">B3/((C3*D3*E3)/1728)</f>
        <v>34.658831825126335</v>
      </c>
      <c r="N3" s="20">
        <f>M3/62.4</f>
        <v>0.55542999719753738</v>
      </c>
    </row>
    <row r="4" spans="1:15" x14ac:dyDescent="0.25">
      <c r="A4" s="1" t="s">
        <v>1</v>
      </c>
      <c r="B4" s="1">
        <v>22.75</v>
      </c>
      <c r="C4" s="1">
        <v>12</v>
      </c>
      <c r="D4" s="1">
        <v>23.875</v>
      </c>
      <c r="E4" s="1">
        <v>4.125</v>
      </c>
      <c r="F4" s="1">
        <v>70</v>
      </c>
      <c r="G4" s="5">
        <v>7.5</v>
      </c>
      <c r="H4" s="6"/>
      <c r="I4" s="5">
        <v>12</v>
      </c>
      <c r="J4" s="6"/>
      <c r="K4" s="8">
        <f>AVERAGE(G4,I4)-(F4-70)/(10)</f>
        <v>9.75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11.6875</v>
      </c>
      <c r="M4" s="20">
        <f t="shared" si="0"/>
        <v>33.264159923845789</v>
      </c>
      <c r="N4" s="20">
        <f t="shared" ref="N4:N11" si="1">M4/62.4</f>
        <v>0.53307948595906718</v>
      </c>
    </row>
    <row r="5" spans="1:15" x14ac:dyDescent="0.25">
      <c r="A5" s="1" t="s">
        <v>2</v>
      </c>
      <c r="B5" s="1">
        <v>14.25</v>
      </c>
      <c r="C5" s="1">
        <v>2.5</v>
      </c>
      <c r="D5" s="1">
        <v>24.0625</v>
      </c>
      <c r="E5" s="1">
        <v>11.0625</v>
      </c>
      <c r="F5" s="1">
        <v>70</v>
      </c>
      <c r="G5" s="5">
        <v>10.5</v>
      </c>
      <c r="H5" s="5">
        <v>12.5</v>
      </c>
      <c r="I5" s="5">
        <v>7</v>
      </c>
      <c r="J5" s="5">
        <v>8.75</v>
      </c>
      <c r="K5" s="8">
        <f>AVERAGE(G5,H5,I5,J5)-(F5-70)/(10)</f>
        <v>9.6875</v>
      </c>
      <c r="L5" s="8">
        <f t="shared" ref="L5:L11" si="2">IF(K5&gt;8,IF((K5)&gt;10,IF((K5)&gt;12,IF((K5)&lt;14,$K$19+((K5)-$K$18)*($L$19-$K$19)/($L$18-$K$18),"Above 14"),$J$19+((K5)-$J$18)*($K$19-$J$19)/($K$18-$J$18)),$I$19+((K5)-$I$18)*($J$19-$I$19)/($J$18-$I$18)),"Lower than 8")</f>
        <v>11.609375</v>
      </c>
      <c r="M5" s="20">
        <f t="shared" si="0"/>
        <v>37.001945850759405</v>
      </c>
      <c r="N5" s="20">
        <f t="shared" si="1"/>
        <v>0.59297990145447765</v>
      </c>
    </row>
    <row r="6" spans="1:15" x14ac:dyDescent="0.25">
      <c r="A6" s="1" t="s">
        <v>3</v>
      </c>
      <c r="B6" s="1">
        <v>23</v>
      </c>
      <c r="C6" s="1">
        <v>12</v>
      </c>
      <c r="D6" s="1">
        <v>23.8125</v>
      </c>
      <c r="E6" s="1">
        <v>4.1875</v>
      </c>
      <c r="F6" s="1">
        <v>70</v>
      </c>
      <c r="G6" s="2">
        <v>7.25</v>
      </c>
      <c r="H6" s="3"/>
      <c r="I6" s="2">
        <v>14</v>
      </c>
      <c r="J6" s="3"/>
      <c r="K6" s="8">
        <f>AVERAGE(G6,I6)-(F6-70)/(10)</f>
        <v>10.625</v>
      </c>
      <c r="L6" s="8">
        <f t="shared" si="2"/>
        <v>12.78125</v>
      </c>
      <c r="M6" s="20">
        <f t="shared" si="0"/>
        <v>33.214713832412741</v>
      </c>
      <c r="N6" s="20">
        <f t="shared" si="1"/>
        <v>0.53228708064764008</v>
      </c>
    </row>
    <row r="7" spans="1:15" x14ac:dyDescent="0.25">
      <c r="A7" s="1" t="s">
        <v>4</v>
      </c>
      <c r="B7" s="1">
        <v>23.25</v>
      </c>
      <c r="C7" s="1">
        <v>12.0625</v>
      </c>
      <c r="D7" s="1">
        <v>24.0625</v>
      </c>
      <c r="E7" s="1">
        <v>4.1875</v>
      </c>
      <c r="F7" s="1">
        <v>70</v>
      </c>
      <c r="G7" s="2">
        <v>8</v>
      </c>
      <c r="H7" s="3"/>
      <c r="I7" s="2">
        <v>12</v>
      </c>
      <c r="J7" s="3"/>
      <c r="K7" s="8">
        <f>AVERAGE(G7,I7)-(F7-70)/(10)</f>
        <v>10</v>
      </c>
      <c r="L7" s="8">
        <f t="shared" si="2"/>
        <v>12</v>
      </c>
      <c r="M7" s="20">
        <f t="shared" si="0"/>
        <v>33.054744312218595</v>
      </c>
      <c r="N7" s="20">
        <f t="shared" si="1"/>
        <v>0.52972346654196467</v>
      </c>
    </row>
    <row r="8" spans="1:15" x14ac:dyDescent="0.25">
      <c r="A8" s="1" t="s">
        <v>5</v>
      </c>
      <c r="B8" s="1">
        <v>14.5</v>
      </c>
      <c r="C8" s="1">
        <v>2.5</v>
      </c>
      <c r="D8" s="1">
        <v>23.9375</v>
      </c>
      <c r="E8" s="1">
        <v>11.0625</v>
      </c>
      <c r="F8" s="1">
        <v>70</v>
      </c>
      <c r="G8" s="2">
        <v>9.5</v>
      </c>
      <c r="H8" s="2">
        <v>12</v>
      </c>
      <c r="I8" s="2">
        <v>8</v>
      </c>
      <c r="J8" s="2">
        <v>10</v>
      </c>
      <c r="K8" s="8">
        <f>AVERAGE(G8,H8,I8,J8)-(F8-70)/(10)</f>
        <v>9.875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11.84375</v>
      </c>
      <c r="M8" s="20">
        <f t="shared" si="0"/>
        <v>37.847714298358191</v>
      </c>
      <c r="N8" s="20">
        <f t="shared" si="1"/>
        <v>0.60653388298650945</v>
      </c>
    </row>
    <row r="9" spans="1:15" x14ac:dyDescent="0.25">
      <c r="A9" s="1" t="s">
        <v>6</v>
      </c>
      <c r="B9" s="1">
        <v>23.75</v>
      </c>
      <c r="C9" s="1">
        <v>12</v>
      </c>
      <c r="D9" s="1">
        <v>23.9375</v>
      </c>
      <c r="E9" s="1">
        <v>4.1875</v>
      </c>
      <c r="F9" s="1">
        <v>70</v>
      </c>
      <c r="G9" s="4">
        <v>7.25</v>
      </c>
      <c r="H9" s="3"/>
      <c r="I9" s="2">
        <v>11</v>
      </c>
      <c r="J9" s="3"/>
      <c r="K9" s="8">
        <f>AVERAGE(G9,I9)-(F9-70)/(10)</f>
        <v>9.125</v>
      </c>
      <c r="L9" s="8">
        <f t="shared" si="2"/>
        <v>10.90625</v>
      </c>
      <c r="M9" s="20">
        <f t="shared" si="0"/>
        <v>34.118701531506957</v>
      </c>
      <c r="N9" s="20">
        <f t="shared" si="1"/>
        <v>0.54677406300491915</v>
      </c>
    </row>
    <row r="10" spans="1:15" x14ac:dyDescent="0.25">
      <c r="A10" s="1" t="s">
        <v>7</v>
      </c>
      <c r="B10" s="1">
        <v>23.5</v>
      </c>
      <c r="C10" s="1">
        <v>12</v>
      </c>
      <c r="D10" s="1">
        <v>24</v>
      </c>
      <c r="E10" s="1">
        <v>4.1875</v>
      </c>
      <c r="F10" s="1">
        <v>70</v>
      </c>
      <c r="G10" s="4">
        <v>8</v>
      </c>
      <c r="H10" s="3"/>
      <c r="I10" s="2">
        <v>11</v>
      </c>
      <c r="J10" s="3"/>
      <c r="K10" s="8">
        <f>AVERAGE(G10,I10)-(F10-70)/(10)</f>
        <v>9.5</v>
      </c>
      <c r="L10" s="8">
        <f t="shared" si="2"/>
        <v>11.375</v>
      </c>
      <c r="M10" s="20">
        <f t="shared" si="0"/>
        <v>33.671641791044777</v>
      </c>
      <c r="N10" s="20">
        <f t="shared" si="1"/>
        <v>0.53960964408725609</v>
      </c>
    </row>
    <row r="11" spans="1:15" x14ac:dyDescent="0.25">
      <c r="A11" s="1" t="s">
        <v>8</v>
      </c>
      <c r="B11" s="1">
        <v>14</v>
      </c>
      <c r="C11" s="1">
        <v>2.5</v>
      </c>
      <c r="D11" s="1">
        <v>24</v>
      </c>
      <c r="E11" s="1">
        <v>11</v>
      </c>
      <c r="F11" s="1">
        <v>70</v>
      </c>
      <c r="G11" s="2">
        <v>10.5</v>
      </c>
      <c r="H11" s="2">
        <v>12</v>
      </c>
      <c r="I11" s="2">
        <v>11</v>
      </c>
      <c r="J11" s="2">
        <v>9</v>
      </c>
      <c r="K11" s="8">
        <f>AVERAGE(G11,H11,I11,J11)-(F11-70)/(10)</f>
        <v>10.625</v>
      </c>
      <c r="L11" s="8">
        <f t="shared" si="2"/>
        <v>12.78125</v>
      </c>
      <c r="M11" s="20">
        <f t="shared" si="0"/>
        <v>36.654545454545456</v>
      </c>
      <c r="N11" s="20">
        <f t="shared" si="1"/>
        <v>0.58741258741258751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20"/>
      <c r="N12" s="20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20"/>
      <c r="N13" s="20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12</v>
      </c>
      <c r="M15" s="13">
        <f>AVERAGE(M3,M4,M6,M7,M9,M10,M12,M13)</f>
        <v>33.663798869359198</v>
      </c>
      <c r="N15" s="14">
        <v>0.51</v>
      </c>
      <c r="O15">
        <f>62.4*(N15/(1+N15*0.009*L15))*(1+(L15/100))</f>
        <v>33.782158698866432</v>
      </c>
    </row>
    <row r="16" spans="1:15" x14ac:dyDescent="0.25">
      <c r="B16" s="21" t="s">
        <v>46</v>
      </c>
      <c r="K16" t="s">
        <v>31</v>
      </c>
      <c r="L16" s="22">
        <f>AVERAGE(L5,L8,L11,L14)</f>
        <v>12.078125</v>
      </c>
      <c r="M16" s="13">
        <f>AVERAGE(M5,M8,M11,M14)</f>
        <v>37.168068534554351</v>
      </c>
      <c r="N16" s="14">
        <v>0.56499999999999995</v>
      </c>
      <c r="O16">
        <f>62.4*(N16/(1+N16*0.009*L16))*(1+(L16/100))</f>
        <v>37.227832097429278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K24" sqref="K24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25.25</v>
      </c>
      <c r="C3" s="1">
        <v>12</v>
      </c>
      <c r="D3" s="1">
        <v>23.75</v>
      </c>
      <c r="E3" s="1">
        <v>4.125</v>
      </c>
      <c r="F3" s="1">
        <v>70</v>
      </c>
      <c r="G3" s="4">
        <v>8</v>
      </c>
      <c r="H3" s="3"/>
      <c r="I3" s="2">
        <v>14.1</v>
      </c>
      <c r="J3" s="3"/>
      <c r="K3" s="8">
        <f>AVERAGE(G3,I3)-(F3-70)/(10)</f>
        <v>11.05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13.3125</v>
      </c>
      <c r="M3" s="20">
        <f t="shared" ref="M3:M11" si="0">B3/((C3*D3*E3)/1728)</f>
        <v>37.113875598086125</v>
      </c>
      <c r="N3" s="20">
        <f>M3/62.4</f>
        <v>0.59477364740522642</v>
      </c>
    </row>
    <row r="4" spans="1:15" x14ac:dyDescent="0.25">
      <c r="A4" s="1" t="s">
        <v>1</v>
      </c>
      <c r="B4" s="1">
        <v>24.5</v>
      </c>
      <c r="C4" s="1">
        <v>12.125</v>
      </c>
      <c r="D4" s="1">
        <v>23.8125</v>
      </c>
      <c r="E4" s="1">
        <v>4.125</v>
      </c>
      <c r="F4" s="1">
        <v>70</v>
      </c>
      <c r="G4" s="4">
        <v>7</v>
      </c>
      <c r="H4" s="3"/>
      <c r="I4" s="2">
        <v>10</v>
      </c>
      <c r="J4" s="3"/>
      <c r="K4" s="8">
        <f>AVERAGE(G4,I4)-(F4-70)/(10)</f>
        <v>8.5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10.125</v>
      </c>
      <c r="M4" s="20">
        <f t="shared" si="0"/>
        <v>35.546686935923077</v>
      </c>
      <c r="N4" s="20">
        <f t="shared" ref="N4:N11" si="1">M4/62.4</f>
        <v>0.56965844448594671</v>
      </c>
    </row>
    <row r="5" spans="1:15" x14ac:dyDescent="0.25">
      <c r="A5" s="1" t="s">
        <v>2</v>
      </c>
      <c r="B5" s="1">
        <v>13.75</v>
      </c>
      <c r="C5" s="1">
        <v>2.5</v>
      </c>
      <c r="D5" s="1">
        <v>24</v>
      </c>
      <c r="E5" s="1">
        <v>10.9375</v>
      </c>
      <c r="F5" s="1">
        <v>70</v>
      </c>
      <c r="G5" s="5">
        <v>13</v>
      </c>
      <c r="H5" s="5">
        <v>8</v>
      </c>
      <c r="I5" s="5">
        <v>7.5</v>
      </c>
      <c r="J5" s="5">
        <v>7.5</v>
      </c>
      <c r="K5" s="8">
        <f>AVERAGE(G5,H5,I5,J5)-(F5-70)/(10)</f>
        <v>9</v>
      </c>
      <c r="L5" s="8">
        <f t="shared" ref="L5:L11" si="2">IF(K5&gt;8,IF((K5)&gt;10,IF((K5)&gt;12,IF((K5)&lt;14,$K$19+((K5)-$K$18)*($L$19-$K$19)/($L$18-$K$18),"Above 14"),$J$19+((K5)-$J$18)*($K$19-$J$19)/($K$18-$J$18)),$I$19+((K5)-$I$18)*($J$19-$I$19)/($J$18-$I$18)),"Lower than 8")</f>
        <v>10.75</v>
      </c>
      <c r="M5" s="20">
        <f t="shared" si="0"/>
        <v>36.205714285714286</v>
      </c>
      <c r="N5" s="20">
        <f t="shared" si="1"/>
        <v>0.58021978021978027</v>
      </c>
    </row>
    <row r="6" spans="1:15" x14ac:dyDescent="0.25">
      <c r="A6" s="1" t="s">
        <v>3</v>
      </c>
      <c r="B6" s="1">
        <v>24</v>
      </c>
      <c r="C6" s="1">
        <v>11.9375</v>
      </c>
      <c r="D6" s="1">
        <v>24</v>
      </c>
      <c r="E6" s="1">
        <v>4.09375</v>
      </c>
      <c r="F6" s="1">
        <v>70</v>
      </c>
      <c r="G6" s="4">
        <v>7.9</v>
      </c>
      <c r="H6" s="3"/>
      <c r="I6" s="2">
        <v>13.2</v>
      </c>
      <c r="J6" s="3"/>
      <c r="K6" s="8">
        <f>AVERAGE(G6,I6)-(F6-70)/(10)</f>
        <v>10.55</v>
      </c>
      <c r="L6" s="8">
        <f t="shared" si="2"/>
        <v>12.6875</v>
      </c>
      <c r="M6" s="20">
        <f t="shared" si="0"/>
        <v>35.359737820231004</v>
      </c>
      <c r="N6" s="20">
        <f t="shared" si="1"/>
        <v>0.5666624650678046</v>
      </c>
    </row>
    <row r="7" spans="1:15" x14ac:dyDescent="0.25">
      <c r="A7" s="1" t="s">
        <v>4</v>
      </c>
      <c r="B7" s="1">
        <v>24.5</v>
      </c>
      <c r="C7" s="1">
        <v>11.875</v>
      </c>
      <c r="D7" s="1">
        <v>24</v>
      </c>
      <c r="E7" s="1">
        <v>4.09375</v>
      </c>
      <c r="F7" s="1">
        <v>70</v>
      </c>
      <c r="G7" s="4">
        <v>7.2</v>
      </c>
      <c r="H7" s="3"/>
      <c r="I7" s="2">
        <v>10.199999999999999</v>
      </c>
      <c r="J7" s="3"/>
      <c r="K7" s="8">
        <f>AVERAGE(G7,I7)-(F7-70)/(10)</f>
        <v>8.6999999999999993</v>
      </c>
      <c r="L7" s="8">
        <f t="shared" si="2"/>
        <v>10.375</v>
      </c>
      <c r="M7" s="20">
        <f t="shared" si="0"/>
        <v>36.286380072318195</v>
      </c>
      <c r="N7" s="20">
        <f t="shared" si="1"/>
        <v>0.58151250115894548</v>
      </c>
    </row>
    <row r="8" spans="1:15" x14ac:dyDescent="0.25">
      <c r="A8" s="1" t="s">
        <v>5</v>
      </c>
      <c r="B8" s="1">
        <v>14.5</v>
      </c>
      <c r="C8" s="1">
        <v>2.5</v>
      </c>
      <c r="D8" s="1">
        <v>24.125</v>
      </c>
      <c r="E8" s="1">
        <v>10.9375</v>
      </c>
      <c r="F8" s="1">
        <v>70</v>
      </c>
      <c r="G8" s="2">
        <v>10</v>
      </c>
      <c r="H8" s="2">
        <v>11.5</v>
      </c>
      <c r="I8" s="2">
        <v>7</v>
      </c>
      <c r="J8" s="2">
        <v>8</v>
      </c>
      <c r="K8" s="8">
        <f>AVERAGE(G8,H8,I8,J8)-(F8-70)/(10)</f>
        <v>9.125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10.90625</v>
      </c>
      <c r="M8" s="20">
        <f t="shared" si="0"/>
        <v>37.982744633604739</v>
      </c>
      <c r="N8" s="20">
        <f t="shared" si="1"/>
        <v>0.60869783066674266</v>
      </c>
    </row>
    <row r="9" spans="1:15" x14ac:dyDescent="0.25">
      <c r="A9" s="1" t="s">
        <v>6</v>
      </c>
      <c r="B9" s="1">
        <v>23</v>
      </c>
      <c r="C9" s="1">
        <v>11.9375</v>
      </c>
      <c r="D9" s="1">
        <v>23.875</v>
      </c>
      <c r="E9" s="1">
        <v>4.1875</v>
      </c>
      <c r="F9" s="1">
        <v>70</v>
      </c>
      <c r="G9" s="2">
        <v>14</v>
      </c>
      <c r="H9" s="3"/>
      <c r="I9" s="2">
        <v>13.8</v>
      </c>
      <c r="J9" s="3"/>
      <c r="K9" s="8">
        <f>AVERAGE(G9,I9)-(F9-70)/(10)</f>
        <v>13.9</v>
      </c>
      <c r="L9" s="8">
        <f t="shared" si="2"/>
        <v>16.399999999999999</v>
      </c>
      <c r="M9" s="20">
        <f t="shared" si="0"/>
        <v>33.30120811201251</v>
      </c>
      <c r="N9" s="20">
        <f t="shared" si="1"/>
        <v>0.53367320692327747</v>
      </c>
    </row>
    <row r="10" spans="1:15" x14ac:dyDescent="0.25">
      <c r="A10" s="1" t="s">
        <v>7</v>
      </c>
      <c r="B10" s="1">
        <v>23.25</v>
      </c>
      <c r="C10" s="1">
        <v>12.0625</v>
      </c>
      <c r="D10" s="1">
        <v>23.9375</v>
      </c>
      <c r="E10" s="1">
        <v>4.1875</v>
      </c>
      <c r="F10" s="1">
        <v>70</v>
      </c>
      <c r="G10" s="2">
        <v>12.5</v>
      </c>
      <c r="H10" s="3"/>
      <c r="I10" s="2">
        <v>11</v>
      </c>
      <c r="J10" s="3"/>
      <c r="K10" s="8">
        <f>AVERAGE(G10,I10)-(F10-70)/(10)</f>
        <v>11.75</v>
      </c>
      <c r="L10" s="8">
        <f t="shared" si="2"/>
        <v>14.1875</v>
      </c>
      <c r="M10" s="20">
        <f t="shared" si="0"/>
        <v>33.227353943091799</v>
      </c>
      <c r="N10" s="20">
        <f t="shared" si="1"/>
        <v>0.53248964652390707</v>
      </c>
    </row>
    <row r="11" spans="1:15" x14ac:dyDescent="0.25">
      <c r="A11" s="1" t="s">
        <v>8</v>
      </c>
      <c r="B11" s="1">
        <v>15</v>
      </c>
      <c r="C11" s="1">
        <v>2.5</v>
      </c>
      <c r="D11" s="1">
        <v>24</v>
      </c>
      <c r="E11" s="1">
        <v>11</v>
      </c>
      <c r="F11" s="1">
        <v>70</v>
      </c>
      <c r="G11" s="2">
        <v>8.25</v>
      </c>
      <c r="H11" s="2">
        <v>12</v>
      </c>
      <c r="I11" s="2">
        <v>8</v>
      </c>
      <c r="J11" s="2">
        <v>11</v>
      </c>
      <c r="K11" s="8">
        <f>AVERAGE(G11,H11,I11,J11)-(F11-70)/(10)</f>
        <v>9.8125</v>
      </c>
      <c r="L11" s="8">
        <f t="shared" si="2"/>
        <v>11.765625</v>
      </c>
      <c r="M11" s="20">
        <f t="shared" si="0"/>
        <v>39.272727272727273</v>
      </c>
      <c r="N11" s="20">
        <f t="shared" si="1"/>
        <v>0.62937062937062938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20"/>
      <c r="N12" s="20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20"/>
      <c r="N13" s="20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1"/>
      <c r="N14" s="1"/>
    </row>
    <row r="15" spans="1:15" x14ac:dyDescent="0.25">
      <c r="K15" s="9" t="s">
        <v>30</v>
      </c>
      <c r="L15" s="22">
        <f>AVERAGE(L3,L4,L6,L7,L9,L10,L12,L13)</f>
        <v>12.847916666666668</v>
      </c>
      <c r="M15" s="13">
        <f>AVERAGE(M3,M4,M6,M7,M9,M10,M12,M13)</f>
        <v>35.139207080277117</v>
      </c>
      <c r="N15" s="14">
        <v>0.53</v>
      </c>
      <c r="O15">
        <f>62.4*(N15/(1+N15*0.009*L15))*(1+(L15/100))</f>
        <v>35.165934112982072</v>
      </c>
    </row>
    <row r="16" spans="1:15" x14ac:dyDescent="0.25">
      <c r="B16" s="21" t="s">
        <v>46</v>
      </c>
      <c r="K16" t="s">
        <v>31</v>
      </c>
      <c r="L16" s="22">
        <f>AVERAGE(L5,L8,L11,L14)</f>
        <v>11.140625</v>
      </c>
      <c r="M16" s="13">
        <f>AVERAGE(M5,M8,M11,M14)</f>
        <v>37.820395397348769</v>
      </c>
      <c r="N16" s="14">
        <v>0.57499999999999996</v>
      </c>
      <c r="O16">
        <f>62.4*(N16/(1+N16*0.009*L16))*(1+(L16/100))</f>
        <v>37.703543851342388</v>
      </c>
    </row>
    <row r="17" spans="6:12" x14ac:dyDescent="0.25">
      <c r="H17" s="53" t="s">
        <v>25</v>
      </c>
      <c r="I17" s="53"/>
      <c r="J17" s="53"/>
      <c r="K17" s="53"/>
      <c r="L17" s="53"/>
    </row>
    <row r="18" spans="6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6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6:12" x14ac:dyDescent="0.25">
      <c r="G20" s="16"/>
      <c r="J20" t="s">
        <v>27</v>
      </c>
    </row>
    <row r="21" spans="6:12" x14ac:dyDescent="0.25">
      <c r="F21" s="19"/>
      <c r="G21" s="16"/>
    </row>
    <row r="22" spans="6:12" x14ac:dyDescent="0.25">
      <c r="G22" s="16"/>
    </row>
    <row r="23" spans="6:12" x14ac:dyDescent="0.25">
      <c r="G23" s="17"/>
    </row>
    <row r="24" spans="6:12" x14ac:dyDescent="0.25">
      <c r="G24" s="17"/>
    </row>
    <row r="25" spans="6:12" x14ac:dyDescent="0.25">
      <c r="G25" s="17"/>
    </row>
    <row r="26" spans="6:12" x14ac:dyDescent="0.25">
      <c r="G26" s="17"/>
    </row>
    <row r="27" spans="6:12" x14ac:dyDescent="0.25">
      <c r="G27" s="17"/>
    </row>
    <row r="28" spans="6:12" x14ac:dyDescent="0.25">
      <c r="G28" s="17"/>
    </row>
    <row r="29" spans="6:12" x14ac:dyDescent="0.25">
      <c r="G29" s="18"/>
    </row>
    <row r="30" spans="6:12" x14ac:dyDescent="0.25">
      <c r="G30" s="17"/>
    </row>
    <row r="31" spans="6:12" x14ac:dyDescent="0.25">
      <c r="G31" s="17"/>
    </row>
    <row r="32" spans="6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D26" sqref="D26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8554687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23.5</v>
      </c>
      <c r="C3" s="1">
        <v>12</v>
      </c>
      <c r="D3" s="1">
        <v>23.9375</v>
      </c>
      <c r="E3" s="1">
        <v>4.125</v>
      </c>
      <c r="F3" s="1">
        <v>70</v>
      </c>
      <c r="G3" s="5">
        <v>8.1999999999999993</v>
      </c>
      <c r="H3" s="6"/>
      <c r="I3" s="5">
        <v>16</v>
      </c>
      <c r="J3" s="6"/>
      <c r="K3" s="8">
        <f>AVERAGE(G3,I3)-(F3-70)/(10)</f>
        <v>12.1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14.6</v>
      </c>
      <c r="M3" s="20">
        <f t="shared" ref="M3:M11" si="0">B3/((C3*D3*E3)/1728)</f>
        <v>34.271065748872537</v>
      </c>
      <c r="N3" s="20">
        <f>M3/62.4</f>
        <v>0.54921579725757275</v>
      </c>
    </row>
    <row r="4" spans="1:15" x14ac:dyDescent="0.25">
      <c r="A4" s="1" t="s">
        <v>1</v>
      </c>
      <c r="B4" s="1">
        <v>24</v>
      </c>
      <c r="C4" s="1">
        <v>11.9375</v>
      </c>
      <c r="D4" s="1">
        <v>23.9375</v>
      </c>
      <c r="E4" s="1">
        <v>4.125</v>
      </c>
      <c r="F4" s="1">
        <v>70</v>
      </c>
      <c r="G4" s="5">
        <v>7.5</v>
      </c>
      <c r="H4" s="6"/>
      <c r="I4" s="5">
        <v>14.9</v>
      </c>
      <c r="J4" s="6"/>
      <c r="K4" s="8">
        <f>AVERAGE(G4,I4)-(F4-70)/(10)</f>
        <v>11.2</v>
      </c>
      <c r="L4" s="8">
        <f>IF(K4&gt;8,IF((K4)&gt;10,IF((K4)&gt;12,IF((K4)&lt;14,$K$19+((K4)-$K$18)*($L$19-$K$19)/($L$18-$K$18),"Above 14"),$J$19+((K4)-$J$18)*($K$19-$J$19)/($K$18-$J$18)),$I$19+((K4)-$I$18)*($J$19-$I$19)/($J$18-$I$18)),"Lower than 8")</f>
        <v>13.5</v>
      </c>
      <c r="M4" s="20">
        <f t="shared" si="0"/>
        <v>35.183484676574501</v>
      </c>
      <c r="N4" s="20">
        <f t="shared" ref="N4:N11" si="1">M4/62.4</f>
        <v>0.56383789545792473</v>
      </c>
    </row>
    <row r="5" spans="1:15" x14ac:dyDescent="0.25">
      <c r="A5" s="1" t="s">
        <v>2</v>
      </c>
      <c r="B5" s="1">
        <v>15.5</v>
      </c>
      <c r="C5" s="1">
        <v>2.5</v>
      </c>
      <c r="D5" s="1">
        <v>24.125</v>
      </c>
      <c r="E5" s="1">
        <v>11</v>
      </c>
      <c r="F5" s="1">
        <v>70</v>
      </c>
      <c r="G5" s="5">
        <v>10</v>
      </c>
      <c r="H5" s="5">
        <v>10</v>
      </c>
      <c r="I5" s="5">
        <v>12</v>
      </c>
      <c r="J5" s="5">
        <v>7.75</v>
      </c>
      <c r="K5" s="8">
        <f>AVERAGE(G5,H5,I5,J5)-(F5-70)/(10)</f>
        <v>9.9375</v>
      </c>
      <c r="L5" s="8">
        <f t="shared" ref="L5:L11" si="2">IF(K5&gt;8,IF((K5)&gt;10,IF((K5)&gt;12,IF((K5)&lt;14,$K$19+((K5)-$K$18)*($L$19-$K$19)/($L$18-$K$18),"Above 14"),$J$19+((K5)-$J$18)*($K$19-$J$19)/($K$18-$J$18)),$I$19+((K5)-$I$18)*($J$19-$I$19)/($J$18-$I$18)),"Lower than 8")</f>
        <v>11.921875</v>
      </c>
      <c r="M5" s="20">
        <f t="shared" si="0"/>
        <v>40.371549693829486</v>
      </c>
      <c r="N5" s="20">
        <f t="shared" si="1"/>
        <v>0.64697996304213923</v>
      </c>
    </row>
    <row r="6" spans="1:15" x14ac:dyDescent="0.25">
      <c r="A6" s="1" t="s">
        <v>3</v>
      </c>
      <c r="B6" s="1">
        <v>24</v>
      </c>
      <c r="C6" s="1">
        <v>12.0625</v>
      </c>
      <c r="D6" s="1">
        <v>24</v>
      </c>
      <c r="E6" s="1">
        <v>4.125</v>
      </c>
      <c r="F6" s="1">
        <v>70</v>
      </c>
      <c r="G6" s="2">
        <v>8</v>
      </c>
      <c r="H6" s="3"/>
      <c r="I6" s="2">
        <v>14</v>
      </c>
      <c r="J6" s="3"/>
      <c r="K6" s="8">
        <f>AVERAGE(G6,I6)-(F6-70)/(10)</f>
        <v>11</v>
      </c>
      <c r="L6" s="8">
        <f t="shared" si="2"/>
        <v>13.25</v>
      </c>
      <c r="M6" s="20">
        <f t="shared" si="0"/>
        <v>34.728214790390957</v>
      </c>
      <c r="N6" s="20">
        <f t="shared" si="1"/>
        <v>0.55654190369216283</v>
      </c>
    </row>
    <row r="7" spans="1:15" x14ac:dyDescent="0.25">
      <c r="A7" s="1" t="s">
        <v>4</v>
      </c>
      <c r="B7" s="1">
        <v>22.25</v>
      </c>
      <c r="C7" s="1">
        <v>12</v>
      </c>
      <c r="D7" s="1">
        <v>23.9375</v>
      </c>
      <c r="E7" s="1">
        <v>4.125</v>
      </c>
      <c r="F7" s="1">
        <v>70</v>
      </c>
      <c r="G7" s="2">
        <v>6.7</v>
      </c>
      <c r="H7" s="3"/>
      <c r="I7" s="2">
        <v>9.5</v>
      </c>
      <c r="J7" s="3"/>
      <c r="K7" s="8">
        <f>AVERAGE(G7,I7)-(F7-70)/(10)</f>
        <v>8.1</v>
      </c>
      <c r="L7" s="8">
        <f t="shared" si="2"/>
        <v>9.625</v>
      </c>
      <c r="M7" s="20">
        <f t="shared" si="0"/>
        <v>32.448136719677194</v>
      </c>
      <c r="N7" s="20">
        <f t="shared" si="1"/>
        <v>0.52000219102046785</v>
      </c>
    </row>
    <row r="8" spans="1:15" x14ac:dyDescent="0.25">
      <c r="A8" s="1" t="s">
        <v>5</v>
      </c>
      <c r="B8" s="1">
        <v>13.5</v>
      </c>
      <c r="C8" s="1">
        <v>2.5</v>
      </c>
      <c r="D8" s="1">
        <v>24.0625</v>
      </c>
      <c r="E8" s="1">
        <v>11</v>
      </c>
      <c r="F8" s="1">
        <v>70</v>
      </c>
      <c r="G8" s="2">
        <v>9</v>
      </c>
      <c r="H8" s="2">
        <v>12</v>
      </c>
      <c r="I8" s="2">
        <v>9</v>
      </c>
      <c r="J8" s="2">
        <v>10</v>
      </c>
      <c r="K8" s="8">
        <f>AVERAGE(G8,H8,I8,J8)-(F8-70)/(10)</f>
        <v>10</v>
      </c>
      <c r="L8" s="8">
        <f>IF(K8&gt;=8,IF((K8)&gt;10,IF((K8)&gt;12,IF((K8)&lt;14,$K$19+((K8)-$K$18)*($L$19-$K$19)/($L$18-$K$18),"Above 14"),$J$19+((K8)-$J$18)*($K$19-$J$19)/($K$18-$J$18)),$I$19+((K8)-$I$18)*($J$19-$I$19)/($J$18-$I$18)),"Lower than 8")</f>
        <v>12</v>
      </c>
      <c r="M8" s="20">
        <f t="shared" si="0"/>
        <v>35.253648170011807</v>
      </c>
      <c r="N8" s="20">
        <f t="shared" si="1"/>
        <v>0.56496231041685585</v>
      </c>
    </row>
    <row r="9" spans="1:15" x14ac:dyDescent="0.25">
      <c r="A9" s="1" t="s">
        <v>6</v>
      </c>
      <c r="B9" s="1">
        <v>23.75</v>
      </c>
      <c r="C9" s="1">
        <v>11.9375</v>
      </c>
      <c r="D9" s="1">
        <v>23.9375</v>
      </c>
      <c r="E9" s="1">
        <v>4.125</v>
      </c>
      <c r="F9" s="1">
        <v>70</v>
      </c>
      <c r="G9" s="4">
        <v>9</v>
      </c>
      <c r="H9" s="3"/>
      <c r="I9" s="2">
        <v>16.2</v>
      </c>
      <c r="J9" s="3"/>
      <c r="K9" s="8">
        <f>AVERAGE(G9,I9)-(F9-70)/(10)</f>
        <v>12.6</v>
      </c>
      <c r="L9" s="8">
        <f t="shared" si="2"/>
        <v>15.1</v>
      </c>
      <c r="M9" s="20">
        <f t="shared" si="0"/>
        <v>34.816990044526854</v>
      </c>
      <c r="N9" s="20">
        <f t="shared" si="1"/>
        <v>0.55796458404690474</v>
      </c>
    </row>
    <row r="10" spans="1:15" x14ac:dyDescent="0.25">
      <c r="A10" s="1" t="s">
        <v>7</v>
      </c>
      <c r="B10" s="1">
        <v>23</v>
      </c>
      <c r="C10" s="1">
        <v>11.8125</v>
      </c>
      <c r="D10" s="1">
        <v>23.875</v>
      </c>
      <c r="E10" s="1">
        <v>4.125</v>
      </c>
      <c r="F10" s="1">
        <v>70</v>
      </c>
      <c r="G10" s="4">
        <v>7.1</v>
      </c>
      <c r="H10" s="3"/>
      <c r="I10" s="2">
        <v>14.1</v>
      </c>
      <c r="J10" s="3"/>
      <c r="K10" s="8">
        <f>AVERAGE(G10,I10)-(F10-70)/(10)</f>
        <v>10.6</v>
      </c>
      <c r="L10" s="8">
        <f t="shared" si="2"/>
        <v>12.75</v>
      </c>
      <c r="M10" s="20">
        <f t="shared" si="0"/>
        <v>34.163504906960405</v>
      </c>
      <c r="N10" s="20">
        <f t="shared" si="1"/>
        <v>0.5474920658166732</v>
      </c>
    </row>
    <row r="11" spans="1:15" x14ac:dyDescent="0.25">
      <c r="A11" s="1" t="s">
        <v>8</v>
      </c>
      <c r="B11" s="1">
        <v>14</v>
      </c>
      <c r="C11" s="1">
        <v>2.5</v>
      </c>
      <c r="D11" s="1">
        <v>24</v>
      </c>
      <c r="E11" s="1">
        <v>11</v>
      </c>
      <c r="F11" s="1">
        <v>70</v>
      </c>
      <c r="G11" s="2">
        <v>12.5</v>
      </c>
      <c r="H11" s="2">
        <v>10.5</v>
      </c>
      <c r="I11" s="2">
        <v>9</v>
      </c>
      <c r="J11" s="2">
        <v>7.5</v>
      </c>
      <c r="K11" s="8">
        <f>AVERAGE(G11,H11,I11,J11)-(F11-70)/(10)</f>
        <v>9.875</v>
      </c>
      <c r="L11" s="8">
        <f t="shared" si="2"/>
        <v>11.84375</v>
      </c>
      <c r="M11" s="20">
        <f t="shared" si="0"/>
        <v>36.654545454545456</v>
      </c>
      <c r="N11" s="20">
        <f t="shared" si="1"/>
        <v>0.58741258741258751</v>
      </c>
    </row>
    <row r="12" spans="1:15" x14ac:dyDescent="0.25">
      <c r="A12" s="1" t="s">
        <v>9</v>
      </c>
      <c r="B12" s="1"/>
      <c r="C12" s="1"/>
      <c r="D12" s="1"/>
      <c r="E12" s="1"/>
      <c r="F12" s="1"/>
      <c r="G12" s="4"/>
      <c r="H12" s="3"/>
      <c r="I12" s="2"/>
      <c r="J12" s="3"/>
      <c r="K12" s="8"/>
      <c r="L12" s="8"/>
      <c r="M12" s="20"/>
      <c r="N12" s="20"/>
    </row>
    <row r="13" spans="1:15" x14ac:dyDescent="0.25">
      <c r="A13" s="1" t="s">
        <v>10</v>
      </c>
      <c r="B13" s="1"/>
      <c r="C13" s="1"/>
      <c r="D13" s="1"/>
      <c r="E13" s="1"/>
      <c r="F13" s="1"/>
      <c r="G13" s="4"/>
      <c r="H13" s="3"/>
      <c r="I13" s="2"/>
      <c r="J13" s="3"/>
      <c r="K13" s="8"/>
      <c r="L13" s="8"/>
      <c r="M13" s="20"/>
      <c r="N13" s="20"/>
    </row>
    <row r="14" spans="1:15" x14ac:dyDescent="0.25">
      <c r="A14" s="1" t="s">
        <v>11</v>
      </c>
      <c r="B14" s="1">
        <v>14</v>
      </c>
      <c r="C14" s="1">
        <v>2.5</v>
      </c>
      <c r="D14" s="1">
        <v>24</v>
      </c>
      <c r="E14" s="1">
        <v>10.9375</v>
      </c>
      <c r="F14" s="1">
        <v>70</v>
      </c>
      <c r="G14" s="2">
        <v>10</v>
      </c>
      <c r="H14" s="2">
        <v>11</v>
      </c>
      <c r="I14" s="2">
        <v>8.75</v>
      </c>
      <c r="J14" s="2">
        <v>10</v>
      </c>
      <c r="K14" s="8">
        <f>AVERAGE(G14,H14,I14,J14)-(F14-70)/(10)</f>
        <v>9.9375</v>
      </c>
      <c r="L14" s="8">
        <f t="shared" ref="L14" si="3">IF(K14&gt;8,IF((K14)&gt;10,IF((K14)&gt;12,IF((K14)&lt;14,$K$19+((K14)-$K$18)*($L$19-$K$19)/($L$18-$K$18),"Above 14"),$J$19+((K14)-$J$18)*($K$19-$J$19)/($K$18-$J$18)),$I$19+((K14)-$I$18)*($J$19-$I$19)/($J$18-$I$18)),"Lower than 8")</f>
        <v>11.921875</v>
      </c>
      <c r="M14" s="20">
        <f t="shared" ref="M14" si="4">B14/((C14*D14*E14)/1728)</f>
        <v>36.863999999999997</v>
      </c>
      <c r="N14" s="20">
        <f t="shared" ref="N14" si="5">M14/62.4</f>
        <v>0.59076923076923071</v>
      </c>
    </row>
    <row r="15" spans="1:15" x14ac:dyDescent="0.25">
      <c r="K15" s="9" t="s">
        <v>30</v>
      </c>
      <c r="L15" s="22">
        <f>AVERAGE(L3,L4,L6,L7,L9,L10,L12,L13)</f>
        <v>13.137500000000001</v>
      </c>
      <c r="M15" s="13">
        <f>AVERAGE(M3,M4,M6,M7,M9,M10,M12,M13)</f>
        <v>34.268566147833745</v>
      </c>
      <c r="N15" s="14">
        <v>0.51500000000000001</v>
      </c>
      <c r="O15">
        <f>62.4*(N15/(1+N15*0.009*L15))*(1+(L15/100))</f>
        <v>34.271025033938116</v>
      </c>
    </row>
    <row r="16" spans="1:15" x14ac:dyDescent="0.25">
      <c r="B16" s="21" t="s">
        <v>46</v>
      </c>
      <c r="K16" t="s">
        <v>31</v>
      </c>
      <c r="L16" s="22">
        <f>AVERAGE(L5,L8,L11,L14)</f>
        <v>11.921875</v>
      </c>
      <c r="M16" s="13">
        <f>AVERAGE(M5,M8,M11,M14)</f>
        <v>37.285935829596689</v>
      </c>
      <c r="N16" s="14">
        <v>0.56499999999999995</v>
      </c>
      <c r="O16">
        <f>62.4*(N16/(1+N16*0.009*L16))*(1+(L16/100))</f>
        <v>37.203781298589981</v>
      </c>
    </row>
    <row r="17" spans="2:12" x14ac:dyDescent="0.25">
      <c r="B17" t="s">
        <v>59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F21" s="19"/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8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0" sqref="N20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27.25</v>
      </c>
      <c r="C3" s="1">
        <v>11.9375</v>
      </c>
      <c r="D3" s="1">
        <v>23.9375</v>
      </c>
      <c r="E3" s="1">
        <v>4.0625</v>
      </c>
      <c r="F3" s="1">
        <v>70</v>
      </c>
      <c r="G3" s="5">
        <v>9.3000000000000007</v>
      </c>
      <c r="H3" s="6"/>
      <c r="I3" s="5">
        <v>12</v>
      </c>
      <c r="J3" s="6"/>
      <c r="K3" s="8">
        <f>AVERAGE(G3,I3)-(F3-70)/(10)</f>
        <v>10.65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12.8125</v>
      </c>
      <c r="M3" s="20">
        <f t="shared" ref="M3:M14" si="0">B3/((C3*D3*E3)/1728)</f>
        <v>40.562498199243102</v>
      </c>
      <c r="N3" s="20">
        <f>M3/62.4</f>
        <v>0.65004003524428045</v>
      </c>
    </row>
    <row r="4" spans="1:15" x14ac:dyDescent="0.25">
      <c r="A4" s="1" t="s">
        <v>1</v>
      </c>
      <c r="B4" s="1">
        <v>27.5</v>
      </c>
      <c r="C4" s="1">
        <v>11.96875</v>
      </c>
      <c r="D4" s="1">
        <v>24</v>
      </c>
      <c r="E4" s="1">
        <v>4.0625</v>
      </c>
      <c r="F4" s="1">
        <v>70</v>
      </c>
      <c r="G4" s="5">
        <v>9.1999999999999993</v>
      </c>
      <c r="H4" s="6"/>
      <c r="I4" s="5">
        <v>11.2</v>
      </c>
      <c r="J4" s="6"/>
      <c r="K4" s="8">
        <f>AVERAGE(G4,I4)-(F4-70)/(10)</f>
        <v>10.199999999999999</v>
      </c>
      <c r="L4" s="8">
        <f t="shared" ref="L4:L14" si="1">IF(K4&gt;8,IF((K4)&gt;10,IF((K4)&gt;12,IF((K4)&lt;14,$K$19+((K4)-$K$18)*($L$19-$K$19)/($L$18-$K$18),"Above 14"),$J$19+((K4)-$J$18)*($K$19-$J$19)/($K$18-$J$18)),$I$19+((K4)-$I$18)*($J$19-$I$19)/($J$18-$I$18)),"Lower than 8")</f>
        <v>12.25</v>
      </c>
      <c r="M4" s="20">
        <f t="shared" si="0"/>
        <v>40.721430006025301</v>
      </c>
      <c r="N4" s="20">
        <f t="shared" ref="N4:N14" si="2">M4/62.4</f>
        <v>0.65258701932732854</v>
      </c>
    </row>
    <row r="5" spans="1:15" x14ac:dyDescent="0.25">
      <c r="A5" s="1" t="s">
        <v>2</v>
      </c>
      <c r="B5" s="1">
        <v>15.25</v>
      </c>
      <c r="C5" s="1">
        <v>11.125</v>
      </c>
      <c r="D5" s="1">
        <v>23.75</v>
      </c>
      <c r="E5" s="1">
        <v>2.5</v>
      </c>
      <c r="F5" s="1">
        <v>70</v>
      </c>
      <c r="G5" s="5">
        <v>9.9</v>
      </c>
      <c r="H5" s="5">
        <v>9.6</v>
      </c>
      <c r="I5" s="5">
        <v>9</v>
      </c>
      <c r="J5" s="5">
        <v>10</v>
      </c>
      <c r="K5" s="8">
        <f>AVERAGE(G5,H5,I5,J5)-(F5-70)/(10)</f>
        <v>9.625</v>
      </c>
      <c r="L5" s="8">
        <f t="shared" si="1"/>
        <v>11.53125</v>
      </c>
      <c r="M5" s="20">
        <f t="shared" si="0"/>
        <v>39.894216439976347</v>
      </c>
      <c r="N5" s="20">
        <f t="shared" si="2"/>
        <v>0.63933039166628758</v>
      </c>
    </row>
    <row r="6" spans="1:15" x14ac:dyDescent="0.25">
      <c r="A6" s="1" t="s">
        <v>3</v>
      </c>
      <c r="B6" s="1">
        <v>27.75</v>
      </c>
      <c r="C6" s="1">
        <v>11.9397</v>
      </c>
      <c r="D6" s="1">
        <v>24</v>
      </c>
      <c r="E6" s="1">
        <v>4.125</v>
      </c>
      <c r="F6" s="1">
        <v>70</v>
      </c>
      <c r="G6" s="2">
        <v>9.8000000000000007</v>
      </c>
      <c r="H6" s="3"/>
      <c r="I6" s="2">
        <v>12.1</v>
      </c>
      <c r="J6" s="3"/>
      <c r="K6" s="8">
        <f>AVERAGE(G6,I6)-(F6-70)/(10)</f>
        <v>10.95</v>
      </c>
      <c r="L6" s="8">
        <f t="shared" si="1"/>
        <v>13.1875</v>
      </c>
      <c r="M6" s="20">
        <f t="shared" si="0"/>
        <v>40.567487990790092</v>
      </c>
      <c r="N6" s="20">
        <f t="shared" si="2"/>
        <v>0.65011999985240532</v>
      </c>
    </row>
    <row r="7" spans="1:15" x14ac:dyDescent="0.25">
      <c r="A7" s="1" t="s">
        <v>4</v>
      </c>
      <c r="B7" s="1">
        <v>27.25</v>
      </c>
      <c r="C7" s="1">
        <v>11.9375</v>
      </c>
      <c r="D7" s="1">
        <v>23.9375</v>
      </c>
      <c r="E7" s="1">
        <v>4.0625</v>
      </c>
      <c r="F7" s="1">
        <v>70</v>
      </c>
      <c r="G7" s="2">
        <v>9.8000000000000007</v>
      </c>
      <c r="H7" s="3"/>
      <c r="I7" s="2">
        <v>12</v>
      </c>
      <c r="J7" s="3"/>
      <c r="K7" s="8">
        <f>AVERAGE(G7,I7)-(F7-70)/(10)</f>
        <v>10.9</v>
      </c>
      <c r="L7" s="8">
        <f t="shared" si="1"/>
        <v>13.125</v>
      </c>
      <c r="M7" s="20">
        <f t="shared" si="0"/>
        <v>40.562498199243102</v>
      </c>
      <c r="N7" s="20">
        <f t="shared" si="2"/>
        <v>0.65004003524428045</v>
      </c>
    </row>
    <row r="8" spans="1:15" x14ac:dyDescent="0.25">
      <c r="A8" s="1" t="s">
        <v>5</v>
      </c>
      <c r="B8" s="1">
        <v>17.5</v>
      </c>
      <c r="C8" s="1">
        <v>11.0625</v>
      </c>
      <c r="D8" s="1">
        <v>24</v>
      </c>
      <c r="E8" s="1">
        <v>2.468</v>
      </c>
      <c r="F8" s="1">
        <v>70</v>
      </c>
      <c r="G8" s="2">
        <v>10.4</v>
      </c>
      <c r="H8" s="2">
        <v>10.199999999999999</v>
      </c>
      <c r="I8" s="2">
        <v>9.5</v>
      </c>
      <c r="J8" s="2">
        <v>9.1999999999999993</v>
      </c>
      <c r="K8" s="8">
        <f>AVERAGE(G8,H8,I8,J8)-(F8-70)/(10)</f>
        <v>9.8249999999999993</v>
      </c>
      <c r="L8" s="8">
        <f t="shared" si="1"/>
        <v>11.78125</v>
      </c>
      <c r="M8" s="20">
        <f t="shared" si="0"/>
        <v>46.150042578908327</v>
      </c>
      <c r="N8" s="20">
        <f t="shared" si="2"/>
        <v>0.73958401568763343</v>
      </c>
    </row>
    <row r="9" spans="1:15" x14ac:dyDescent="0.25">
      <c r="A9" s="1" t="s">
        <v>6</v>
      </c>
      <c r="B9" s="1">
        <v>27.75</v>
      </c>
      <c r="C9" s="1">
        <v>11.9375</v>
      </c>
      <c r="D9" s="1">
        <v>24</v>
      </c>
      <c r="E9" s="1">
        <v>4.0625</v>
      </c>
      <c r="F9" s="1">
        <v>70</v>
      </c>
      <c r="G9" s="4">
        <v>10</v>
      </c>
      <c r="H9" s="3"/>
      <c r="I9" s="2">
        <v>12</v>
      </c>
      <c r="J9" s="3"/>
      <c r="K9" s="8">
        <f>AVERAGE(G9,I9)-(F9-70)/(10)</f>
        <v>11</v>
      </c>
      <c r="L9" s="8">
        <f t="shared" si="1"/>
        <v>13.25</v>
      </c>
      <c r="M9" s="20">
        <f t="shared" si="0"/>
        <v>41.199194522754738</v>
      </c>
      <c r="N9" s="20">
        <f t="shared" si="2"/>
        <v>0.66024350196722337</v>
      </c>
    </row>
    <row r="10" spans="1:15" x14ac:dyDescent="0.25">
      <c r="A10" s="1" t="s">
        <v>7</v>
      </c>
      <c r="B10" s="1">
        <v>27</v>
      </c>
      <c r="C10" s="1">
        <v>12</v>
      </c>
      <c r="D10" s="1">
        <v>24</v>
      </c>
      <c r="E10" s="1">
        <v>4.0625</v>
      </c>
      <c r="F10" s="1">
        <v>70</v>
      </c>
      <c r="G10" s="4">
        <v>9.9</v>
      </c>
      <c r="H10" s="3"/>
      <c r="I10" s="2">
        <v>12.9</v>
      </c>
      <c r="J10" s="3"/>
      <c r="K10" s="8">
        <f>AVERAGE(G10,I10)-(F10-70)/(10)</f>
        <v>11.4</v>
      </c>
      <c r="L10" s="8">
        <f t="shared" si="1"/>
        <v>13.75</v>
      </c>
      <c r="M10" s="20">
        <f t="shared" si="0"/>
        <v>39.876923076923077</v>
      </c>
      <c r="N10" s="20">
        <f t="shared" si="2"/>
        <v>0.63905325443786987</v>
      </c>
    </row>
    <row r="11" spans="1:15" x14ac:dyDescent="0.25">
      <c r="A11" s="1" t="s">
        <v>8</v>
      </c>
      <c r="B11" s="1">
        <v>17.25</v>
      </c>
      <c r="C11" s="1">
        <v>11.125</v>
      </c>
      <c r="D11" s="1">
        <v>23.75</v>
      </c>
      <c r="E11" s="1">
        <v>2.5</v>
      </c>
      <c r="F11" s="1">
        <v>70</v>
      </c>
      <c r="G11" s="2">
        <v>11</v>
      </c>
      <c r="H11" s="2">
        <v>11</v>
      </c>
      <c r="I11" s="2">
        <v>9.8000000000000007</v>
      </c>
      <c r="J11" s="2">
        <v>10</v>
      </c>
      <c r="K11" s="8">
        <f>AVERAGE(G11,H11,I11,J11)-(F11-70)/(10)</f>
        <v>10.45</v>
      </c>
      <c r="L11" s="8">
        <f t="shared" si="1"/>
        <v>12.5625</v>
      </c>
      <c r="M11" s="20">
        <f t="shared" si="0"/>
        <v>45.126244825547019</v>
      </c>
      <c r="N11" s="20">
        <f t="shared" si="2"/>
        <v>0.72317700040940736</v>
      </c>
    </row>
    <row r="12" spans="1:15" x14ac:dyDescent="0.25">
      <c r="A12" s="1" t="s">
        <v>9</v>
      </c>
      <c r="B12" s="1">
        <v>27.5</v>
      </c>
      <c r="C12" s="1">
        <v>11.875</v>
      </c>
      <c r="D12" s="1">
        <v>23.9375</v>
      </c>
      <c r="E12" s="1">
        <v>4.0625</v>
      </c>
      <c r="F12" s="1">
        <v>70</v>
      </c>
      <c r="G12" s="4">
        <v>12</v>
      </c>
      <c r="H12" s="3"/>
      <c r="I12" s="2">
        <v>9.1999999999999993</v>
      </c>
      <c r="J12" s="3"/>
      <c r="K12" s="8">
        <f>AVERAGE(G12,I12)-(F12-70)/(10)</f>
        <v>10.6</v>
      </c>
      <c r="L12" s="8">
        <f t="shared" si="1"/>
        <v>12.75</v>
      </c>
      <c r="M12" s="20">
        <f>B12/((C12*D12*E12)/1728)</f>
        <v>41.150076637667674</v>
      </c>
      <c r="N12" s="20">
        <f t="shared" si="2"/>
        <v>0.65945635637287936</v>
      </c>
    </row>
    <row r="13" spans="1:15" x14ac:dyDescent="0.25">
      <c r="A13" s="1" t="s">
        <v>10</v>
      </c>
      <c r="B13" s="1">
        <v>28</v>
      </c>
      <c r="C13" s="1">
        <v>12.25</v>
      </c>
      <c r="D13" s="1">
        <v>23.75</v>
      </c>
      <c r="E13" s="1">
        <v>4.0625</v>
      </c>
      <c r="F13" s="1">
        <v>70</v>
      </c>
      <c r="G13" s="4">
        <v>10</v>
      </c>
      <c r="H13" s="3"/>
      <c r="I13" s="2">
        <v>12.1</v>
      </c>
      <c r="J13" s="3"/>
      <c r="K13" s="8">
        <f>AVERAGE(G13,I13)-(F13-70)/(10)</f>
        <v>11.05</v>
      </c>
      <c r="L13" s="8">
        <f t="shared" si="1"/>
        <v>13.3125</v>
      </c>
      <c r="M13" s="20">
        <f>B13/((C13*D13*E13)/1728)</f>
        <v>40.936310005783689</v>
      </c>
      <c r="N13" s="20">
        <f t="shared" si="2"/>
        <v>0.65603060906704636</v>
      </c>
    </row>
    <row r="14" spans="1:15" x14ac:dyDescent="0.25">
      <c r="A14" s="1" t="s">
        <v>11</v>
      </c>
      <c r="B14" s="1">
        <v>15.5</v>
      </c>
      <c r="C14" s="1">
        <v>11.125</v>
      </c>
      <c r="D14" s="1">
        <v>24.0625</v>
      </c>
      <c r="E14" s="1">
        <v>2.5</v>
      </c>
      <c r="F14" s="1">
        <v>70</v>
      </c>
      <c r="G14" s="2">
        <v>10</v>
      </c>
      <c r="H14" s="2">
        <v>10.1</v>
      </c>
      <c r="I14" s="2">
        <v>10.8</v>
      </c>
      <c r="J14" s="2">
        <v>10</v>
      </c>
      <c r="K14" s="8">
        <f>AVERAGE(G14,H14,I14,J14)-(F14-70)/(10)</f>
        <v>10.225000000000001</v>
      </c>
      <c r="L14" s="8">
        <f t="shared" si="1"/>
        <v>12.281250000000002</v>
      </c>
      <c r="M14" s="20">
        <f t="shared" si="0"/>
        <v>40.021619728586018</v>
      </c>
      <c r="N14" s="20">
        <f t="shared" si="2"/>
        <v>0.64137211103503233</v>
      </c>
    </row>
    <row r="15" spans="1:15" x14ac:dyDescent="0.25">
      <c r="K15" s="9" t="s">
        <v>30</v>
      </c>
      <c r="L15" s="22">
        <f>AVERAGE(L3,L4,L6,L7,L9,L10,L12,L13)</f>
        <v>13.0546875</v>
      </c>
      <c r="M15" s="22">
        <f>AVERAGE(M3,M4,M6,M7,M9,M10,M12,M13)</f>
        <v>40.697052329803846</v>
      </c>
      <c r="N15" s="14">
        <v>0.62</v>
      </c>
      <c r="O15">
        <f>62.4*(N15/(1+N15*0.009*L15))*(1+(L15/100))</f>
        <v>40.768788715869263</v>
      </c>
    </row>
    <row r="16" spans="1:15" x14ac:dyDescent="0.25">
      <c r="B16" s="21" t="s">
        <v>46</v>
      </c>
      <c r="K16" t="s">
        <v>31</v>
      </c>
      <c r="L16" s="22">
        <f>AVERAGE(L5,L8,L11,L14)</f>
        <v>12.0390625</v>
      </c>
      <c r="M16" s="13">
        <f>AVERAGE(M5,M8,M11,M14)</f>
        <v>42.798030893254428</v>
      </c>
      <c r="N16" s="14">
        <v>0.65</v>
      </c>
      <c r="O16">
        <f>62.4*(N16/(1+N16*0.009*L16))*(1+(L16/100))</f>
        <v>42.45313263489323</v>
      </c>
    </row>
    <row r="17" spans="2:12" x14ac:dyDescent="0.25">
      <c r="B17" t="s">
        <v>47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7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J1" workbookViewId="0">
      <selection activeCell="J28" sqref="J28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28.25</v>
      </c>
      <c r="C3" s="1">
        <v>12</v>
      </c>
      <c r="D3" s="1">
        <v>23.9375</v>
      </c>
      <c r="E3" s="1">
        <v>4.0625</v>
      </c>
      <c r="F3" s="1">
        <v>70</v>
      </c>
      <c r="G3" s="5">
        <v>11</v>
      </c>
      <c r="H3" s="6"/>
      <c r="I3" s="5">
        <v>12.3</v>
      </c>
      <c r="J3" s="6"/>
      <c r="K3" s="8">
        <f>AVERAGE(G3,I3)-(F3-70)/(10)</f>
        <v>11.65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14.0625</v>
      </c>
      <c r="M3" s="20">
        <f t="shared" ref="M3:M14" si="0">B3/((C3*D3*E3)/1728)</f>
        <v>41.832014460735081</v>
      </c>
      <c r="N3" s="20">
        <f>M3/62.4</f>
        <v>0.67038484712716473</v>
      </c>
    </row>
    <row r="4" spans="1:15" x14ac:dyDescent="0.25">
      <c r="A4" s="1" t="s">
        <v>1</v>
      </c>
      <c r="B4" s="1">
        <v>27.5</v>
      </c>
      <c r="C4" s="1">
        <v>11.975</v>
      </c>
      <c r="D4" s="1">
        <v>23.9375</v>
      </c>
      <c r="E4" s="1">
        <v>4.0625</v>
      </c>
      <c r="F4" s="1">
        <v>70</v>
      </c>
      <c r="G4" s="5">
        <v>12.2</v>
      </c>
      <c r="H4" s="6"/>
      <c r="I4" s="5">
        <v>12.2</v>
      </c>
      <c r="J4" s="6"/>
      <c r="K4" s="8">
        <f>AVERAGE(G4,I4)-(F4-70)/(10)</f>
        <v>12.2</v>
      </c>
      <c r="L4" s="8">
        <f t="shared" ref="L4:L14" si="1">IF(K4&gt;8,IF((K4)&gt;10,IF((K4)&gt;12,IF((K4)&lt;14,$K$19+((K4)-$K$18)*($L$19-$K$19)/($L$18-$K$18),"Above 14"),$J$19+((K4)-$J$18)*($K$19-$J$19)/($K$18-$J$18)),$I$19+((K4)-$I$18)*($J$19-$I$19)/($J$18-$I$18)),"Lower than 8")</f>
        <v>14.7</v>
      </c>
      <c r="M4" s="20">
        <f t="shared" si="0"/>
        <v>40.806443429837472</v>
      </c>
      <c r="N4" s="20">
        <f t="shared" ref="N4:N14" si="2">M4/62.4</f>
        <v>0.65394941393970307</v>
      </c>
    </row>
    <row r="5" spans="1:15" x14ac:dyDescent="0.25">
      <c r="A5" s="1" t="s">
        <v>2</v>
      </c>
      <c r="B5" s="1">
        <v>16.25</v>
      </c>
      <c r="C5" s="1">
        <v>11.0625</v>
      </c>
      <c r="D5" s="1">
        <v>24</v>
      </c>
      <c r="E5" s="1">
        <v>2.5</v>
      </c>
      <c r="F5" s="1">
        <v>70</v>
      </c>
      <c r="G5" s="5">
        <v>12.2</v>
      </c>
      <c r="H5" s="5">
        <v>12</v>
      </c>
      <c r="I5" s="5">
        <v>10.9</v>
      </c>
      <c r="J5" s="5">
        <v>9.5</v>
      </c>
      <c r="K5" s="8">
        <f>AVERAGE(G5,H5,I5,J5)-(F5-70)/(10)</f>
        <v>11.15</v>
      </c>
      <c r="L5" s="8">
        <f t="shared" si="1"/>
        <v>13.4375</v>
      </c>
      <c r="M5" s="20">
        <f t="shared" si="0"/>
        <v>42.305084745762713</v>
      </c>
      <c r="N5" s="20">
        <f t="shared" si="2"/>
        <v>0.67796610169491534</v>
      </c>
    </row>
    <row r="6" spans="1:15" x14ac:dyDescent="0.25">
      <c r="A6" s="1" t="s">
        <v>3</v>
      </c>
      <c r="B6" s="1">
        <v>26.75</v>
      </c>
      <c r="C6" s="1">
        <v>11.875</v>
      </c>
      <c r="D6" s="1">
        <v>23.9375</v>
      </c>
      <c r="E6" s="1">
        <v>4.125</v>
      </c>
      <c r="F6" s="1">
        <v>70</v>
      </c>
      <c r="G6" s="2">
        <v>13</v>
      </c>
      <c r="H6" s="3"/>
      <c r="I6" s="2">
        <v>12</v>
      </c>
      <c r="J6" s="3"/>
      <c r="K6" s="8">
        <f>AVERAGE(G6,I6)-(F6-70)/(10)</f>
        <v>12.5</v>
      </c>
      <c r="L6" s="8">
        <f t="shared" si="1"/>
        <v>15</v>
      </c>
      <c r="M6" s="20">
        <f t="shared" si="0"/>
        <v>39.421319974514972</v>
      </c>
      <c r="N6" s="20">
        <f t="shared" si="2"/>
        <v>0.63175192266850921</v>
      </c>
    </row>
    <row r="7" spans="1:15" x14ac:dyDescent="0.25">
      <c r="A7" s="1" t="s">
        <v>4</v>
      </c>
      <c r="B7" s="1">
        <v>26.75</v>
      </c>
      <c r="C7" s="1">
        <v>11.8125</v>
      </c>
      <c r="D7" s="1">
        <v>24</v>
      </c>
      <c r="E7" s="1">
        <v>4</v>
      </c>
      <c r="F7" s="1">
        <v>70</v>
      </c>
      <c r="G7" s="2">
        <v>11.8</v>
      </c>
      <c r="H7" s="3"/>
      <c r="I7" s="2">
        <v>12</v>
      </c>
      <c r="J7" s="3"/>
      <c r="K7" s="8">
        <f>AVERAGE(G7,I7)-(F7-70)/(10)</f>
        <v>11.9</v>
      </c>
      <c r="L7" s="8">
        <f t="shared" si="1"/>
        <v>14.375</v>
      </c>
      <c r="M7" s="20">
        <f t="shared" si="0"/>
        <v>40.761904761904759</v>
      </c>
      <c r="N7" s="20">
        <f t="shared" si="2"/>
        <v>0.65323565323565325</v>
      </c>
    </row>
    <row r="8" spans="1:15" x14ac:dyDescent="0.25">
      <c r="A8" s="1" t="s">
        <v>5</v>
      </c>
      <c r="B8" s="1">
        <v>16</v>
      </c>
      <c r="C8" s="1">
        <v>11</v>
      </c>
      <c r="D8" s="1">
        <v>23.8125</v>
      </c>
      <c r="E8" s="1">
        <v>2.5</v>
      </c>
      <c r="F8" s="1">
        <v>70</v>
      </c>
      <c r="G8" s="2">
        <v>12.8</v>
      </c>
      <c r="H8" s="2">
        <v>11.7</v>
      </c>
      <c r="I8" s="2">
        <v>9.9</v>
      </c>
      <c r="J8" s="2">
        <v>9.5</v>
      </c>
      <c r="K8" s="8">
        <f>AVERAGE(G8,H8,I8,J8)-(F8-70)/(10)</f>
        <v>10.975</v>
      </c>
      <c r="L8" s="8">
        <f t="shared" si="1"/>
        <v>13.21875</v>
      </c>
      <c r="M8" s="20">
        <f t="shared" si="0"/>
        <v>42.220758768790269</v>
      </c>
      <c r="N8" s="20">
        <f t="shared" si="2"/>
        <v>0.67661472385881838</v>
      </c>
    </row>
    <row r="9" spans="1:15" x14ac:dyDescent="0.25">
      <c r="A9" s="1" t="s">
        <v>6</v>
      </c>
      <c r="B9" s="1">
        <v>27.25</v>
      </c>
      <c r="C9" s="1">
        <v>12</v>
      </c>
      <c r="D9" s="1">
        <v>24</v>
      </c>
      <c r="E9" s="1">
        <v>4.0625</v>
      </c>
      <c r="F9" s="1">
        <v>70</v>
      </c>
      <c r="G9" s="4">
        <v>11</v>
      </c>
      <c r="H9" s="3"/>
      <c r="I9" s="2">
        <v>12</v>
      </c>
      <c r="J9" s="3"/>
      <c r="K9" s="8">
        <f>AVERAGE(G9,I9)-(F9-70)/(10)</f>
        <v>11.5</v>
      </c>
      <c r="L9" s="8">
        <f t="shared" si="1"/>
        <v>13.875</v>
      </c>
      <c r="M9" s="20">
        <f t="shared" si="0"/>
        <v>40.246153846153845</v>
      </c>
      <c r="N9" s="20">
        <f t="shared" si="2"/>
        <v>0.6449704142011834</v>
      </c>
    </row>
    <row r="10" spans="1:15" x14ac:dyDescent="0.25">
      <c r="A10" s="1" t="s">
        <v>7</v>
      </c>
      <c r="B10" s="1">
        <v>27.5</v>
      </c>
      <c r="C10" s="1">
        <v>11.9375</v>
      </c>
      <c r="D10" s="1">
        <v>24</v>
      </c>
      <c r="E10" s="1">
        <v>4</v>
      </c>
      <c r="F10" s="1">
        <v>70</v>
      </c>
      <c r="G10" s="4">
        <v>11.2</v>
      </c>
      <c r="H10" s="3"/>
      <c r="I10" s="2">
        <v>11.5</v>
      </c>
      <c r="J10" s="3"/>
      <c r="K10" s="8">
        <f>AVERAGE(G10,I10)-(F10-70)/(10)</f>
        <v>11.35</v>
      </c>
      <c r="L10" s="8">
        <f t="shared" si="1"/>
        <v>13.6875</v>
      </c>
      <c r="M10" s="20">
        <f t="shared" si="0"/>
        <v>41.465968586387433</v>
      </c>
      <c r="N10" s="20">
        <f t="shared" si="2"/>
        <v>0.66451872734595252</v>
      </c>
    </row>
    <row r="11" spans="1:15" x14ac:dyDescent="0.25">
      <c r="A11" s="1" t="s">
        <v>8</v>
      </c>
      <c r="B11" s="1">
        <v>15.75</v>
      </c>
      <c r="C11" s="1">
        <v>11</v>
      </c>
      <c r="D11" s="1">
        <v>23.875</v>
      </c>
      <c r="E11" s="1">
        <v>2.5</v>
      </c>
      <c r="F11" s="1">
        <v>70</v>
      </c>
      <c r="G11" s="2">
        <v>12.3</v>
      </c>
      <c r="H11" s="2">
        <v>10.199999999999999</v>
      </c>
      <c r="I11" s="2">
        <v>9</v>
      </c>
      <c r="J11" s="2">
        <v>9.1999999999999993</v>
      </c>
      <c r="K11" s="8">
        <f>AVERAGE(G11,H11,I11,J11)-(F11-70)/(10)</f>
        <v>10.175000000000001</v>
      </c>
      <c r="L11" s="8">
        <f t="shared" si="1"/>
        <v>12.21875</v>
      </c>
      <c r="M11" s="20">
        <f t="shared" si="0"/>
        <v>41.45226082817706</v>
      </c>
      <c r="N11" s="20">
        <f t="shared" si="2"/>
        <v>0.6642990517336067</v>
      </c>
    </row>
    <row r="12" spans="1:15" x14ac:dyDescent="0.25">
      <c r="A12" s="1" t="s">
        <v>9</v>
      </c>
      <c r="B12" s="1">
        <v>27.25</v>
      </c>
      <c r="C12" s="1">
        <v>12</v>
      </c>
      <c r="D12" s="1">
        <v>24</v>
      </c>
      <c r="E12" s="1">
        <v>4.0625</v>
      </c>
      <c r="F12" s="1">
        <v>70</v>
      </c>
      <c r="G12" s="4">
        <v>12</v>
      </c>
      <c r="H12" s="3"/>
      <c r="I12" s="2">
        <v>12</v>
      </c>
      <c r="J12" s="3"/>
      <c r="K12" s="8">
        <f>AVERAGE(G12,I12)-(F12-70)/(10)</f>
        <v>12</v>
      </c>
      <c r="L12" s="8">
        <f t="shared" si="1"/>
        <v>14.5</v>
      </c>
      <c r="M12" s="20">
        <f t="shared" si="0"/>
        <v>40.246153846153845</v>
      </c>
      <c r="N12" s="20">
        <f t="shared" si="2"/>
        <v>0.6449704142011834</v>
      </c>
    </row>
    <row r="13" spans="1:15" x14ac:dyDescent="0.25">
      <c r="A13" s="1" t="s">
        <v>10</v>
      </c>
      <c r="B13" s="1">
        <v>27.25</v>
      </c>
      <c r="C13" s="1">
        <v>11.9375</v>
      </c>
      <c r="D13" s="1">
        <v>24</v>
      </c>
      <c r="E13" s="1">
        <v>4</v>
      </c>
      <c r="F13" s="1">
        <v>70</v>
      </c>
      <c r="G13" s="4">
        <v>11.8</v>
      </c>
      <c r="H13" s="3"/>
      <c r="I13" s="2">
        <v>12</v>
      </c>
      <c r="J13" s="3"/>
      <c r="K13" s="8">
        <f>AVERAGE(G13,I13)-(F13-70)/(10)</f>
        <v>11.9</v>
      </c>
      <c r="L13" s="8">
        <f t="shared" si="1"/>
        <v>14.375</v>
      </c>
      <c r="M13" s="20">
        <f t="shared" si="0"/>
        <v>41.089005235602095</v>
      </c>
      <c r="N13" s="20">
        <f t="shared" si="2"/>
        <v>0.65847764800644382</v>
      </c>
    </row>
    <row r="14" spans="1:15" x14ac:dyDescent="0.25">
      <c r="A14" s="1" t="s">
        <v>11</v>
      </c>
      <c r="B14" s="1">
        <v>15.75</v>
      </c>
      <c r="C14" s="1">
        <v>11</v>
      </c>
      <c r="D14" s="1">
        <v>24</v>
      </c>
      <c r="E14" s="1">
        <v>2.5</v>
      </c>
      <c r="F14" s="1">
        <v>70</v>
      </c>
      <c r="G14" s="2">
        <v>10.1</v>
      </c>
      <c r="H14" s="2">
        <v>12.2</v>
      </c>
      <c r="I14" s="2">
        <v>9</v>
      </c>
      <c r="J14" s="2">
        <v>10.1</v>
      </c>
      <c r="K14" s="8">
        <f>AVERAGE(G14,H14,I14,J14)-(F14-70)/(10)</f>
        <v>10.35</v>
      </c>
      <c r="L14" s="8">
        <f t="shared" si="1"/>
        <v>12.4375</v>
      </c>
      <c r="M14" s="20">
        <f t="shared" si="0"/>
        <v>41.236363636363642</v>
      </c>
      <c r="N14" s="20">
        <f t="shared" si="2"/>
        <v>0.66083916083916094</v>
      </c>
    </row>
    <row r="15" spans="1:15" x14ac:dyDescent="0.25">
      <c r="K15" s="9" t="s">
        <v>30</v>
      </c>
      <c r="L15" s="22">
        <f>AVERAGE(L3,L4,L6,L7,L9,L10,L12,L13)</f>
        <v>14.321875</v>
      </c>
      <c r="M15" s="13">
        <f>AVERAGE(M3,M4,M6,M7,M9,M10,M12,M13)</f>
        <v>40.733620517661187</v>
      </c>
      <c r="N15" s="14">
        <v>0.62</v>
      </c>
      <c r="O15">
        <f>62.4*(N15/(1+N15*0.009*L15))*(1+(L15/100))</f>
        <v>40.955819193586628</v>
      </c>
    </row>
    <row r="16" spans="1:15" x14ac:dyDescent="0.25">
      <c r="B16" s="21" t="s">
        <v>46</v>
      </c>
      <c r="K16" t="s">
        <v>31</v>
      </c>
      <c r="L16" s="22">
        <f>AVERAGE(L5,L8,L11,L14)</f>
        <v>12.828125</v>
      </c>
      <c r="M16" s="13">
        <f>AVERAGE(M5,M8,M11,M14)</f>
        <v>41.803616994773421</v>
      </c>
      <c r="N16" s="14">
        <v>0.64</v>
      </c>
      <c r="O16">
        <f>62.4*(N16/(1+N16*0.009*L16))*(1+(L16/100))</f>
        <v>41.958710854929279</v>
      </c>
    </row>
    <row r="17" spans="2:12" x14ac:dyDescent="0.25">
      <c r="B17" t="s">
        <v>47</v>
      </c>
      <c r="H17" s="53" t="s">
        <v>25</v>
      </c>
      <c r="I17" s="53"/>
      <c r="J17" s="53"/>
      <c r="K17" s="53"/>
      <c r="L17" s="53"/>
    </row>
    <row r="18" spans="2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7"/>
    </row>
    <row r="30" spans="2:12" x14ac:dyDescent="0.25">
      <c r="G30" s="17"/>
    </row>
    <row r="31" spans="2:12" x14ac:dyDescent="0.25">
      <c r="G31" s="17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N24" sqref="N24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thickBot="1" x14ac:dyDescent="0.3">
      <c r="A2" s="23"/>
      <c r="B2" s="33" t="s">
        <v>12</v>
      </c>
      <c r="C2" s="33" t="s">
        <v>13</v>
      </c>
      <c r="D2" s="33" t="s">
        <v>14</v>
      </c>
      <c r="E2" s="33" t="s">
        <v>15</v>
      </c>
      <c r="F2" s="33" t="s">
        <v>29</v>
      </c>
      <c r="G2" s="33" t="s">
        <v>19</v>
      </c>
      <c r="H2" s="33" t="s">
        <v>20</v>
      </c>
      <c r="I2" s="33" t="s">
        <v>16</v>
      </c>
      <c r="J2" s="3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0" t="s">
        <v>0</v>
      </c>
      <c r="B3" s="34">
        <v>26.75</v>
      </c>
      <c r="C3" s="35">
        <v>11.875</v>
      </c>
      <c r="D3" s="35">
        <v>24.0625</v>
      </c>
      <c r="E3" s="35">
        <v>4.125</v>
      </c>
      <c r="F3" s="35">
        <v>70</v>
      </c>
      <c r="G3" s="36">
        <v>10</v>
      </c>
      <c r="H3" s="37"/>
      <c r="I3" s="36">
        <v>12</v>
      </c>
      <c r="J3" s="38"/>
      <c r="K3" s="32">
        <f>AVERAGE(G3,I3)-(F3-70)/(10)</f>
        <v>11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13.25</v>
      </c>
      <c r="M3" s="20">
        <f>B3/((C3*D3*E3)/1728)</f>
        <v>39.216533896725281</v>
      </c>
      <c r="N3" s="20">
        <f>M3/62.4</f>
        <v>0.62847009449880264</v>
      </c>
    </row>
    <row r="4" spans="1:15" x14ac:dyDescent="0.25">
      <c r="A4" s="10" t="s">
        <v>1</v>
      </c>
      <c r="B4" s="39">
        <v>26.25</v>
      </c>
      <c r="C4" s="1">
        <v>11.75</v>
      </c>
      <c r="D4" s="1">
        <v>24</v>
      </c>
      <c r="E4" s="1">
        <v>4.125</v>
      </c>
      <c r="F4" s="1">
        <v>70</v>
      </c>
      <c r="G4" s="5">
        <v>9</v>
      </c>
      <c r="H4" s="6"/>
      <c r="I4" s="5">
        <v>13</v>
      </c>
      <c r="J4" s="40"/>
      <c r="K4" s="32">
        <f>AVERAGE(G4,I4)-(F4-70)/(10)</f>
        <v>11</v>
      </c>
      <c r="L4" s="8">
        <f t="shared" ref="L4:L14" si="0">IF(K4&gt;8,IF((K4)&gt;10,IF((K4)&gt;12,IF((K4)&lt;14,$K$19+((K4)-$K$18)*($L$19-$K$19)/($L$18-$K$18),"Above 14"),$J$19+((K4)-$J$18)*($K$19-$J$19)/($K$18-$J$18)),$I$19+((K4)-$I$18)*($J$19-$I$19)/($J$18-$I$18)),"Lower than 8")</f>
        <v>13.25</v>
      </c>
      <c r="M4" s="20">
        <f t="shared" ref="M4:M14" si="1">B4/((C4*D4*E4)/1728)</f>
        <v>38.994197292069629</v>
      </c>
      <c r="N4" s="20">
        <f t="shared" ref="N4:N14" si="2">M4/62.4</f>
        <v>0.62490700788573128</v>
      </c>
    </row>
    <row r="5" spans="1:15" x14ac:dyDescent="0.25">
      <c r="A5" s="10" t="s">
        <v>2</v>
      </c>
      <c r="B5" s="39">
        <v>15.5</v>
      </c>
      <c r="C5" s="1">
        <v>11</v>
      </c>
      <c r="D5" s="1">
        <v>24</v>
      </c>
      <c r="E5" s="1">
        <v>2.5</v>
      </c>
      <c r="F5" s="1">
        <v>70</v>
      </c>
      <c r="G5" s="5">
        <v>10.6</v>
      </c>
      <c r="H5" s="5">
        <v>11</v>
      </c>
      <c r="I5" s="5">
        <v>11</v>
      </c>
      <c r="J5" s="41">
        <v>11</v>
      </c>
      <c r="K5" s="32">
        <f>AVERAGE(G5,H5,I5,J5)-(F5-70)/(10)</f>
        <v>10.9</v>
      </c>
      <c r="L5" s="8">
        <f t="shared" si="0"/>
        <v>13.125</v>
      </c>
      <c r="M5" s="20">
        <f t="shared" si="1"/>
        <v>40.581818181818186</v>
      </c>
      <c r="N5" s="20">
        <f t="shared" si="2"/>
        <v>0.65034965034965042</v>
      </c>
    </row>
    <row r="6" spans="1:15" x14ac:dyDescent="0.25">
      <c r="A6" s="10" t="s">
        <v>3</v>
      </c>
      <c r="B6" s="39">
        <v>28</v>
      </c>
      <c r="C6" s="1">
        <v>12.0625</v>
      </c>
      <c r="D6" s="1">
        <v>23.875</v>
      </c>
      <c r="E6" s="1">
        <v>4.125</v>
      </c>
      <c r="F6" s="1">
        <v>70</v>
      </c>
      <c r="G6" s="2">
        <v>10</v>
      </c>
      <c r="H6" s="3"/>
      <c r="I6" s="2">
        <v>13.5</v>
      </c>
      <c r="J6" s="42"/>
      <c r="K6" s="32">
        <f>AVERAGE(G6,I6)-(F6-70)/(10)</f>
        <v>11.75</v>
      </c>
      <c r="L6" s="8">
        <f t="shared" si="0"/>
        <v>14.1875</v>
      </c>
      <c r="M6" s="20">
        <f t="shared" si="1"/>
        <v>40.728377555222899</v>
      </c>
      <c r="N6" s="20">
        <f t="shared" si="2"/>
        <v>0.65269835825677724</v>
      </c>
    </row>
    <row r="7" spans="1:15" x14ac:dyDescent="0.25">
      <c r="A7" s="10" t="s">
        <v>4</v>
      </c>
      <c r="B7" s="39">
        <v>26.75</v>
      </c>
      <c r="C7" s="1">
        <v>11.875</v>
      </c>
      <c r="D7" s="1">
        <v>23.9375</v>
      </c>
      <c r="E7" s="1">
        <v>4.125</v>
      </c>
      <c r="F7" s="1">
        <v>70</v>
      </c>
      <c r="G7" s="2">
        <v>9.5</v>
      </c>
      <c r="H7" s="3"/>
      <c r="I7" s="2">
        <v>12.7</v>
      </c>
      <c r="J7" s="42"/>
      <c r="K7" s="32">
        <f>AVERAGE(G7,I7)-(F7-70)/(10)</f>
        <v>11.1</v>
      </c>
      <c r="L7" s="8">
        <f t="shared" si="0"/>
        <v>13.375</v>
      </c>
      <c r="M7" s="20">
        <f t="shared" si="1"/>
        <v>39.421319974514972</v>
      </c>
      <c r="N7" s="20">
        <f t="shared" si="2"/>
        <v>0.63175192266850921</v>
      </c>
    </row>
    <row r="8" spans="1:15" x14ac:dyDescent="0.25">
      <c r="A8" s="10" t="s">
        <v>5</v>
      </c>
      <c r="B8" s="39">
        <v>15.5</v>
      </c>
      <c r="C8" s="1">
        <v>10.9375</v>
      </c>
      <c r="D8" s="1">
        <v>23.875</v>
      </c>
      <c r="E8" s="1">
        <v>2.5</v>
      </c>
      <c r="F8" s="1">
        <v>70</v>
      </c>
      <c r="G8" s="2">
        <v>11.9</v>
      </c>
      <c r="H8" s="2">
        <v>12</v>
      </c>
      <c r="I8" s="2">
        <v>11</v>
      </c>
      <c r="J8" s="43">
        <v>10</v>
      </c>
      <c r="K8" s="32">
        <f>AVERAGE(G8,H8,I8,J8)-(F8-70)/(10)</f>
        <v>11.225</v>
      </c>
      <c r="L8" s="8">
        <f t="shared" si="0"/>
        <v>13.53125</v>
      </c>
      <c r="M8" s="20">
        <f t="shared" si="1"/>
        <v>41.027398653702321</v>
      </c>
      <c r="N8" s="20">
        <f t="shared" si="2"/>
        <v>0.65749036304010133</v>
      </c>
    </row>
    <row r="9" spans="1:15" x14ac:dyDescent="0.25">
      <c r="A9" s="10" t="s">
        <v>6</v>
      </c>
      <c r="B9" s="39">
        <v>26.75</v>
      </c>
      <c r="C9" s="1">
        <v>12.25</v>
      </c>
      <c r="D9" s="1">
        <v>23.75</v>
      </c>
      <c r="E9" s="1">
        <v>4.125</v>
      </c>
      <c r="F9" s="1">
        <v>70</v>
      </c>
      <c r="G9" s="4">
        <v>9</v>
      </c>
      <c r="H9" s="3"/>
      <c r="I9" s="2">
        <v>12</v>
      </c>
      <c r="J9" s="42"/>
      <c r="K9" s="32">
        <f>AVERAGE(G9,I9)-(F9-70)/(10)</f>
        <v>10.5</v>
      </c>
      <c r="L9" s="8">
        <f t="shared" si="0"/>
        <v>12.625</v>
      </c>
      <c r="M9" s="20">
        <f t="shared" si="1"/>
        <v>38.516238648569477</v>
      </c>
      <c r="N9" s="20">
        <f t="shared" si="2"/>
        <v>0.61724741423989549</v>
      </c>
    </row>
    <row r="10" spans="1:15" x14ac:dyDescent="0.25">
      <c r="A10" s="10" t="s">
        <v>7</v>
      </c>
      <c r="B10" s="39">
        <v>27</v>
      </c>
      <c r="C10" s="1">
        <v>11.75</v>
      </c>
      <c r="D10" s="1">
        <v>24.0625</v>
      </c>
      <c r="E10" s="1">
        <v>4.125</v>
      </c>
      <c r="F10" s="1">
        <v>70</v>
      </c>
      <c r="G10" s="4">
        <v>10</v>
      </c>
      <c r="H10" s="3"/>
      <c r="I10" s="2">
        <v>12.2</v>
      </c>
      <c r="J10" s="42"/>
      <c r="K10" s="32">
        <f>AVERAGE(G10,I10)-(F10-70)/(10)</f>
        <v>11.1</v>
      </c>
      <c r="L10" s="8">
        <f t="shared" si="0"/>
        <v>13.375</v>
      </c>
      <c r="M10" s="20">
        <f t="shared" si="1"/>
        <v>40.00413976738929</v>
      </c>
      <c r="N10" s="20">
        <f t="shared" si="2"/>
        <v>0.64109198345175145</v>
      </c>
    </row>
    <row r="11" spans="1:15" x14ac:dyDescent="0.25">
      <c r="A11" s="10" t="s">
        <v>8</v>
      </c>
      <c r="B11" s="39">
        <v>15.75</v>
      </c>
      <c r="C11" s="1">
        <v>10.9375</v>
      </c>
      <c r="D11" s="1">
        <v>23.875</v>
      </c>
      <c r="E11" s="1">
        <v>2.5</v>
      </c>
      <c r="F11" s="1">
        <v>70</v>
      </c>
      <c r="G11" s="2">
        <v>11.75</v>
      </c>
      <c r="H11" s="2">
        <v>11.75</v>
      </c>
      <c r="I11" s="2">
        <v>9.9</v>
      </c>
      <c r="J11" s="43">
        <v>9.8000000000000007</v>
      </c>
      <c r="K11" s="32">
        <f>AVERAGE(G11,H11,I11,J11)-(F11-70)/(10)</f>
        <v>10.8</v>
      </c>
      <c r="L11" s="8">
        <f t="shared" si="0"/>
        <v>13</v>
      </c>
      <c r="M11" s="20">
        <f t="shared" si="1"/>
        <v>41.689130890052354</v>
      </c>
      <c r="N11" s="20">
        <f t="shared" si="2"/>
        <v>0.66809504631494154</v>
      </c>
    </row>
    <row r="12" spans="1:15" x14ac:dyDescent="0.25">
      <c r="A12" s="10" t="s">
        <v>9</v>
      </c>
      <c r="B12" s="39">
        <v>26.75</v>
      </c>
      <c r="C12" s="1">
        <v>11.75</v>
      </c>
      <c r="D12" s="1">
        <v>24</v>
      </c>
      <c r="E12" s="1">
        <v>4.125</v>
      </c>
      <c r="F12" s="1">
        <v>70</v>
      </c>
      <c r="G12" s="4">
        <v>11</v>
      </c>
      <c r="H12" s="3"/>
      <c r="I12" s="2">
        <v>13</v>
      </c>
      <c r="J12" s="42"/>
      <c r="K12" s="32">
        <f>AVERAGE(G12,I12)-(F12-70)/(10)</f>
        <v>12</v>
      </c>
      <c r="L12" s="8">
        <f t="shared" si="0"/>
        <v>14.5</v>
      </c>
      <c r="M12" s="20">
        <f t="shared" si="1"/>
        <v>39.736943907156672</v>
      </c>
      <c r="N12" s="20">
        <f t="shared" si="2"/>
        <v>0.63680999851212616</v>
      </c>
    </row>
    <row r="13" spans="1:15" x14ac:dyDescent="0.25">
      <c r="A13" s="10" t="s">
        <v>10</v>
      </c>
      <c r="B13" s="39">
        <v>27.75</v>
      </c>
      <c r="C13" s="1">
        <v>12.125</v>
      </c>
      <c r="D13" s="1">
        <v>24</v>
      </c>
      <c r="E13" s="1">
        <v>4.125</v>
      </c>
      <c r="F13" s="1">
        <v>70</v>
      </c>
      <c r="G13" s="4">
        <v>10</v>
      </c>
      <c r="H13" s="3"/>
      <c r="I13" s="2">
        <v>13.5</v>
      </c>
      <c r="J13" s="42"/>
      <c r="K13" s="32">
        <f>AVERAGE(G13,I13)-(F13-70)/(10)</f>
        <v>11.75</v>
      </c>
      <c r="L13" s="8">
        <f t="shared" si="0"/>
        <v>14.1875</v>
      </c>
      <c r="M13" s="20">
        <f t="shared" si="1"/>
        <v>39.947516401124645</v>
      </c>
      <c r="N13" s="20">
        <f t="shared" si="2"/>
        <v>0.64018455771033089</v>
      </c>
    </row>
    <row r="14" spans="1:15" ht="15.75" thickBot="1" x14ac:dyDescent="0.3">
      <c r="A14" s="10" t="s">
        <v>11</v>
      </c>
      <c r="B14" s="44">
        <v>16</v>
      </c>
      <c r="C14" s="45">
        <v>10.9375</v>
      </c>
      <c r="D14" s="45">
        <v>24</v>
      </c>
      <c r="E14" s="45">
        <v>2.5</v>
      </c>
      <c r="F14" s="45">
        <v>70</v>
      </c>
      <c r="G14" s="46">
        <v>11.5</v>
      </c>
      <c r="H14" s="46">
        <v>11</v>
      </c>
      <c r="I14" s="46">
        <v>10</v>
      </c>
      <c r="J14" s="47">
        <v>10</v>
      </c>
      <c r="K14" s="32">
        <f>AVERAGE(G14,H14,I14,J14)-(F14-70)/(10)</f>
        <v>10.625</v>
      </c>
      <c r="L14" s="8">
        <f t="shared" si="0"/>
        <v>12.78125</v>
      </c>
      <c r="M14" s="20">
        <f t="shared" si="1"/>
        <v>42.130285714285712</v>
      </c>
      <c r="N14" s="20">
        <f t="shared" si="2"/>
        <v>0.67516483516483516</v>
      </c>
    </row>
    <row r="15" spans="1:15" x14ac:dyDescent="0.25">
      <c r="K15" s="9" t="s">
        <v>30</v>
      </c>
      <c r="L15" s="22">
        <f>AVERAGE(L3,L4,L6,L7,L9,L10,L12,L13)</f>
        <v>13.59375</v>
      </c>
      <c r="M15" s="22">
        <f>AVERAGE(M3,M4,M6,M7,M9,M10,M12,M13)</f>
        <v>39.570658430346604</v>
      </c>
      <c r="N15" s="14">
        <v>0.6</v>
      </c>
      <c r="O15">
        <f>62.4*(N15/(1+N15*0.009*L15))*(1+(L15/100))</f>
        <v>39.621066115461879</v>
      </c>
    </row>
    <row r="16" spans="1:15" x14ac:dyDescent="0.25">
      <c r="B16" s="21" t="s">
        <v>46</v>
      </c>
      <c r="K16" t="s">
        <v>31</v>
      </c>
      <c r="L16" s="22">
        <f>AVERAGE(L5,L8,L11,L14)</f>
        <v>13.109375</v>
      </c>
      <c r="M16" s="13">
        <f>AVERAGE(M5,M8,M11,M14)</f>
        <v>41.357158359964643</v>
      </c>
      <c r="N16" s="14">
        <v>0.63</v>
      </c>
      <c r="O16">
        <f>62.4*(N16/(1+N16*0.009*L16))*(1+(L16/100))</f>
        <v>41.389099283230692</v>
      </c>
    </row>
    <row r="17" spans="7:12" x14ac:dyDescent="0.25">
      <c r="H17" s="53" t="s">
        <v>25</v>
      </c>
      <c r="I17" s="53"/>
      <c r="J17" s="53"/>
      <c r="K17" s="53"/>
      <c r="L17" s="53"/>
    </row>
    <row r="18" spans="7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7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7:12" x14ac:dyDescent="0.25">
      <c r="G20" s="16"/>
      <c r="J20" t="s">
        <v>27</v>
      </c>
    </row>
    <row r="21" spans="7:12" x14ac:dyDescent="0.25">
      <c r="G21" s="16"/>
    </row>
    <row r="22" spans="7:12" x14ac:dyDescent="0.25">
      <c r="G22" s="16"/>
    </row>
    <row r="23" spans="7:12" x14ac:dyDescent="0.25">
      <c r="G23" s="17"/>
    </row>
    <row r="24" spans="7:12" x14ac:dyDescent="0.25">
      <c r="G24" s="17"/>
    </row>
    <row r="25" spans="7:12" x14ac:dyDescent="0.25">
      <c r="G25" s="17"/>
    </row>
    <row r="26" spans="7:12" x14ac:dyDescent="0.25">
      <c r="G26" s="17"/>
    </row>
    <row r="27" spans="7:12" x14ac:dyDescent="0.25">
      <c r="G27" s="17"/>
    </row>
    <row r="28" spans="7:12" x14ac:dyDescent="0.25">
      <c r="G28" s="17"/>
    </row>
    <row r="29" spans="7:12" x14ac:dyDescent="0.25">
      <c r="G29" s="17"/>
    </row>
    <row r="30" spans="7:12" x14ac:dyDescent="0.25">
      <c r="G30" s="17"/>
    </row>
    <row r="31" spans="7:12" x14ac:dyDescent="0.25">
      <c r="G31" s="17"/>
    </row>
    <row r="32" spans="7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" sqref="N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27.75</v>
      </c>
      <c r="C3" s="1">
        <v>12</v>
      </c>
      <c r="D3" s="1">
        <v>24.1875</v>
      </c>
      <c r="E3" s="1">
        <v>4.09375</v>
      </c>
      <c r="F3" s="1">
        <v>65</v>
      </c>
      <c r="G3" s="5">
        <v>9</v>
      </c>
      <c r="H3" s="6"/>
      <c r="I3" s="5">
        <v>11.6</v>
      </c>
      <c r="J3" s="6"/>
      <c r="K3" s="8">
        <f>AVERAGE(G3,I3)-(F3-70)/(10)</f>
        <v>10.8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</v>
      </c>
      <c r="M3" s="20">
        <f t="shared" ref="M3:M14" si="0">B3/((C3*D3*E3)/1728)</f>
        <v>40.356470797088583</v>
      </c>
      <c r="N3" s="20">
        <f>M3/62.4</f>
        <v>0.64673831405590676</v>
      </c>
    </row>
    <row r="4" spans="1:15" x14ac:dyDescent="0.25">
      <c r="A4" s="1" t="s">
        <v>1</v>
      </c>
      <c r="B4" s="1">
        <v>26.75</v>
      </c>
      <c r="C4" s="1">
        <v>11.875</v>
      </c>
      <c r="D4" s="1">
        <v>24.125</v>
      </c>
      <c r="E4" s="1">
        <v>4.09375</v>
      </c>
      <c r="F4" s="1">
        <v>65</v>
      </c>
      <c r="G4" s="5">
        <v>9.6</v>
      </c>
      <c r="H4" s="6"/>
      <c r="I4" s="5">
        <v>11.8</v>
      </c>
      <c r="J4" s="6"/>
      <c r="K4" s="8">
        <f>AVERAGE(G4,I4)-(F4-70)/(10)</f>
        <v>11.2</v>
      </c>
      <c r="L4" s="8">
        <f t="shared" ref="L4:L14" si="1">IF(K4&gt;8,IF((K4)&gt;10,IF((K4)&gt;12,IF((K4)&lt;14,$K$19+((K4)-$K$18)*($L$19-$K$19)/($L$18-$K$18),"Above 14"),$J$19+((K4)-$J$18)*($K$19-$J$19)/($K$18-$J$18)),$I$19+((K4)-$I$18)*($J$19-$I$19)/($J$18-$I$18)),"Lower than 8")</f>
        <v>13.5</v>
      </c>
      <c r="M4" s="20">
        <f t="shared" si="0"/>
        <v>39.413523961388655</v>
      </c>
      <c r="N4" s="20">
        <f t="shared" ref="N4:N14" si="2">M4/62.4</f>
        <v>0.6316269865607157</v>
      </c>
    </row>
    <row r="5" spans="1:15" x14ac:dyDescent="0.25">
      <c r="A5" s="1" t="s">
        <v>2</v>
      </c>
      <c r="B5" s="1">
        <v>16</v>
      </c>
      <c r="C5" s="1">
        <v>10.875</v>
      </c>
      <c r="D5" s="1">
        <v>23.9375</v>
      </c>
      <c r="E5" s="1">
        <v>2.5</v>
      </c>
      <c r="F5" s="1">
        <v>65</v>
      </c>
      <c r="G5" s="5">
        <v>11</v>
      </c>
      <c r="H5" s="5">
        <v>10</v>
      </c>
      <c r="I5" s="5">
        <v>8.4</v>
      </c>
      <c r="J5" s="5">
        <v>9.1999999999999993</v>
      </c>
      <c r="K5" s="8">
        <f>AVERAGE(G5,H5,I5,J5)-(F5-70)/(10)</f>
        <v>10.149999999999999</v>
      </c>
      <c r="L5" s="8">
        <f t="shared" si="1"/>
        <v>12.187499999999998</v>
      </c>
      <c r="M5" s="20">
        <f t="shared" si="0"/>
        <v>42.483046727289093</v>
      </c>
      <c r="N5" s="20">
        <f t="shared" si="2"/>
        <v>0.68081805652706884</v>
      </c>
    </row>
    <row r="6" spans="1:15" x14ac:dyDescent="0.25">
      <c r="A6" s="1" t="s">
        <v>3</v>
      </c>
      <c r="B6" s="1">
        <v>28.75</v>
      </c>
      <c r="C6" s="1">
        <v>12</v>
      </c>
      <c r="D6" s="1">
        <v>24.0625</v>
      </c>
      <c r="E6" s="1">
        <v>4.09375</v>
      </c>
      <c r="F6" s="1">
        <v>70</v>
      </c>
      <c r="G6" s="2">
        <v>9</v>
      </c>
      <c r="H6" s="3"/>
      <c r="I6" s="2">
        <v>13</v>
      </c>
      <c r="J6" s="3"/>
      <c r="K6" s="8">
        <f>AVERAGE(G6,I6)-(F6-70)/(10)</f>
        <v>11</v>
      </c>
      <c r="L6" s="8">
        <f t="shared" si="1"/>
        <v>13.25</v>
      </c>
      <c r="M6" s="20">
        <f t="shared" si="0"/>
        <v>42.027956776048377</v>
      </c>
      <c r="N6" s="20">
        <f t="shared" si="2"/>
        <v>0.67352494833410859</v>
      </c>
    </row>
    <row r="7" spans="1:15" x14ac:dyDescent="0.25">
      <c r="A7" s="1" t="s">
        <v>4</v>
      </c>
      <c r="B7" s="1">
        <v>26</v>
      </c>
      <c r="C7" s="1">
        <v>11.9375</v>
      </c>
      <c r="D7" s="1">
        <v>24.125</v>
      </c>
      <c r="E7" s="1">
        <v>4.09375</v>
      </c>
      <c r="F7" s="1">
        <v>70</v>
      </c>
      <c r="G7" s="2">
        <v>9</v>
      </c>
      <c r="H7" s="3"/>
      <c r="I7" s="2">
        <v>10</v>
      </c>
      <c r="J7" s="3"/>
      <c r="K7" s="8">
        <f>AVERAGE(G7,I7)-(F7-70)/(10)</f>
        <v>9.5</v>
      </c>
      <c r="L7" s="8">
        <f t="shared" si="1"/>
        <v>11.375</v>
      </c>
      <c r="M7" s="20">
        <f t="shared" si="0"/>
        <v>38.107903972062431</v>
      </c>
      <c r="N7" s="20">
        <f t="shared" si="2"/>
        <v>0.61070358929587232</v>
      </c>
    </row>
    <row r="8" spans="1:15" x14ac:dyDescent="0.25">
      <c r="A8" s="1" t="s">
        <v>5</v>
      </c>
      <c r="B8" s="1">
        <v>15.5</v>
      </c>
      <c r="C8" s="1">
        <v>10.875</v>
      </c>
      <c r="D8" s="1">
        <v>23.875</v>
      </c>
      <c r="E8" s="1">
        <v>2.5</v>
      </c>
      <c r="F8" s="1">
        <v>70</v>
      </c>
      <c r="G8" s="2">
        <v>9</v>
      </c>
      <c r="H8" s="2">
        <v>8.8000000000000007</v>
      </c>
      <c r="I8" s="2">
        <v>10</v>
      </c>
      <c r="J8" s="2">
        <v>11.5</v>
      </c>
      <c r="K8" s="8">
        <f>AVERAGE(G8,H8,I8,J8)-(F8-70)/(10)</f>
        <v>9.8249999999999993</v>
      </c>
      <c r="L8" s="8">
        <f t="shared" si="1"/>
        <v>11.78125</v>
      </c>
      <c r="M8" s="20">
        <f t="shared" si="0"/>
        <v>41.26318830113739</v>
      </c>
      <c r="N8" s="20">
        <f t="shared" si="2"/>
        <v>0.66126904328745817</v>
      </c>
    </row>
    <row r="9" spans="1:15" x14ac:dyDescent="0.25">
      <c r="A9" s="1" t="s">
        <v>6</v>
      </c>
      <c r="B9" s="1">
        <v>27</v>
      </c>
      <c r="C9" s="1">
        <v>12</v>
      </c>
      <c r="D9" s="1">
        <v>23.9375</v>
      </c>
      <c r="E9" s="1">
        <v>4.09375</v>
      </c>
      <c r="F9" s="1">
        <v>70</v>
      </c>
      <c r="G9" s="4">
        <v>8.1999999999999993</v>
      </c>
      <c r="H9" s="3"/>
      <c r="I9" s="2">
        <v>10</v>
      </c>
      <c r="J9" s="3"/>
      <c r="K9" s="8">
        <f>AVERAGE(G9,I9)-(F9-70)/(10)</f>
        <v>9.1</v>
      </c>
      <c r="L9" s="8">
        <f t="shared" si="1"/>
        <v>10.875</v>
      </c>
      <c r="M9" s="20">
        <f t="shared" si="0"/>
        <v>39.675841588105158</v>
      </c>
      <c r="N9" s="20">
        <f t="shared" si="2"/>
        <v>0.63583079468117243</v>
      </c>
    </row>
    <row r="10" spans="1:15" x14ac:dyDescent="0.25">
      <c r="A10" s="1" t="s">
        <v>7</v>
      </c>
      <c r="B10" s="1">
        <v>28</v>
      </c>
      <c r="C10" s="1">
        <v>11.875</v>
      </c>
      <c r="D10" s="1">
        <v>23.9375</v>
      </c>
      <c r="E10" s="1">
        <v>4.09375</v>
      </c>
      <c r="F10" s="1">
        <v>70</v>
      </c>
      <c r="G10" s="4">
        <v>9.8000000000000007</v>
      </c>
      <c r="H10" s="3"/>
      <c r="I10" s="2">
        <v>13.5</v>
      </c>
      <c r="J10" s="3"/>
      <c r="K10" s="8">
        <f>AVERAGE(G10,I10)-(F10-70)/(10)</f>
        <v>11.65</v>
      </c>
      <c r="L10" s="8">
        <f t="shared" si="1"/>
        <v>14.0625</v>
      </c>
      <c r="M10" s="20">
        <f t="shared" si="0"/>
        <v>41.578425804610781</v>
      </c>
      <c r="N10" s="20">
        <f t="shared" si="2"/>
        <v>0.66632092635594198</v>
      </c>
    </row>
    <row r="11" spans="1:15" x14ac:dyDescent="0.25">
      <c r="A11" s="1" t="s">
        <v>8</v>
      </c>
      <c r="B11" s="1">
        <v>15.75</v>
      </c>
      <c r="C11" s="1">
        <v>10.875</v>
      </c>
      <c r="D11" s="1">
        <v>24</v>
      </c>
      <c r="E11" s="1">
        <v>2.5</v>
      </c>
      <c r="F11" s="1">
        <v>70</v>
      </c>
      <c r="G11" s="2">
        <v>11</v>
      </c>
      <c r="H11" s="2">
        <v>10.5</v>
      </c>
      <c r="I11" s="2">
        <v>9</v>
      </c>
      <c r="J11" s="2">
        <v>8.8000000000000007</v>
      </c>
      <c r="K11" s="8">
        <f>AVERAGE(G11,H11,I11,J11)-(F11-70)/(10)</f>
        <v>9.8249999999999993</v>
      </c>
      <c r="L11" s="8">
        <f t="shared" si="1"/>
        <v>11.78125</v>
      </c>
      <c r="M11" s="20">
        <f t="shared" si="0"/>
        <v>41.710344827586205</v>
      </c>
      <c r="N11" s="20">
        <f t="shared" si="2"/>
        <v>0.66843501326259946</v>
      </c>
    </row>
    <row r="12" spans="1:15" x14ac:dyDescent="0.25">
      <c r="A12" s="1" t="s">
        <v>9</v>
      </c>
      <c r="B12" s="1">
        <v>29</v>
      </c>
      <c r="C12" s="1">
        <v>11.9375</v>
      </c>
      <c r="D12" s="1">
        <v>24</v>
      </c>
      <c r="E12" s="1">
        <v>4.09375</v>
      </c>
      <c r="F12" s="1">
        <v>70</v>
      </c>
      <c r="G12" s="4">
        <v>9</v>
      </c>
      <c r="H12" s="3"/>
      <c r="I12" s="2">
        <v>11</v>
      </c>
      <c r="J12" s="3"/>
      <c r="K12" s="8">
        <f>AVERAGE(G12,I12)-(F12-70)/(10)</f>
        <v>10</v>
      </c>
      <c r="L12" s="8">
        <f t="shared" si="1"/>
        <v>12</v>
      </c>
      <c r="M12" s="20">
        <f t="shared" si="0"/>
        <v>42.726349866112464</v>
      </c>
      <c r="N12" s="20">
        <f t="shared" si="2"/>
        <v>0.68471714529026384</v>
      </c>
    </row>
    <row r="13" spans="1:15" x14ac:dyDescent="0.25">
      <c r="A13" s="1" t="s">
        <v>10</v>
      </c>
      <c r="B13" s="1">
        <v>29</v>
      </c>
      <c r="C13" s="1">
        <v>12.0625</v>
      </c>
      <c r="D13" s="1">
        <v>24.0625</v>
      </c>
      <c r="E13" s="1">
        <v>4.09375</v>
      </c>
      <c r="F13" s="1">
        <v>70</v>
      </c>
      <c r="G13" s="4">
        <v>8.8000000000000007</v>
      </c>
      <c r="H13" s="3"/>
      <c r="I13" s="2">
        <v>13</v>
      </c>
      <c r="J13" s="3"/>
      <c r="K13" s="8">
        <f>AVERAGE(G13,I13)-(F13-70)/(10)</f>
        <v>10.9</v>
      </c>
      <c r="L13" s="8">
        <f t="shared" si="1"/>
        <v>13.125</v>
      </c>
      <c r="M13" s="20">
        <f t="shared" si="0"/>
        <v>42.17376225799277</v>
      </c>
      <c r="N13" s="20">
        <f t="shared" si="2"/>
        <v>0.67586157464732</v>
      </c>
    </row>
    <row r="14" spans="1:15" x14ac:dyDescent="0.25">
      <c r="A14" s="1" t="s">
        <v>11</v>
      </c>
      <c r="B14" s="1">
        <v>15.25</v>
      </c>
      <c r="C14" s="1">
        <v>10.875</v>
      </c>
      <c r="D14" s="1">
        <v>23.90625</v>
      </c>
      <c r="E14" s="1">
        <v>2.5</v>
      </c>
      <c r="F14" s="1">
        <v>70</v>
      </c>
      <c r="G14" s="2">
        <v>9.4</v>
      </c>
      <c r="H14" s="2">
        <v>10.5</v>
      </c>
      <c r="I14" s="2">
        <v>8.4</v>
      </c>
      <c r="J14" s="2">
        <v>9</v>
      </c>
      <c r="K14" s="8">
        <f>AVERAGE(G14,H14,I14,J14)-(F14-70)/(10)</f>
        <v>9.3249999999999993</v>
      </c>
      <c r="L14" s="8">
        <f t="shared" si="1"/>
        <v>11.15625</v>
      </c>
      <c r="M14" s="20">
        <f t="shared" si="0"/>
        <v>40.544584178498987</v>
      </c>
      <c r="N14" s="20">
        <f t="shared" si="2"/>
        <v>0.64975295157850943</v>
      </c>
    </row>
    <row r="15" spans="1:15" x14ac:dyDescent="0.25">
      <c r="K15" s="9" t="s">
        <v>30</v>
      </c>
      <c r="L15" s="22">
        <f>AVERAGE(L3,L4,L6,L7,L9,L10,L12,L13)</f>
        <v>12.6484375</v>
      </c>
      <c r="M15" s="13">
        <f>AVERAGE(M3,M4,M6,M7,M9,M10,M12,M13)</f>
        <v>40.757529377926161</v>
      </c>
      <c r="N15" s="14">
        <v>0.62</v>
      </c>
      <c r="O15">
        <f>62.4*(N15/(1+N15*0.009*L15))*(1+(L15/100))</f>
        <v>40.708305280688698</v>
      </c>
    </row>
    <row r="16" spans="1:15" x14ac:dyDescent="0.25">
      <c r="B16" s="21" t="s">
        <v>46</v>
      </c>
      <c r="K16" t="s">
        <v>31</v>
      </c>
      <c r="L16" s="22">
        <f>AVERAGE(L5,L8,L11,L14)</f>
        <v>11.7265625</v>
      </c>
      <c r="M16" s="13">
        <f>AVERAGE(M5,M8,M11,M14)</f>
        <v>41.500291008627919</v>
      </c>
      <c r="N16" s="14">
        <v>0.62</v>
      </c>
      <c r="O16">
        <f>62.4*(N16/(1+N16*0.009*L16))*(1+(L16/100))</f>
        <v>40.570099720199167</v>
      </c>
    </row>
    <row r="17" spans="4:12" x14ac:dyDescent="0.25">
      <c r="H17" s="53" t="s">
        <v>25</v>
      </c>
      <c r="I17" s="53"/>
      <c r="J17" s="53"/>
      <c r="K17" s="53"/>
      <c r="L17" s="53"/>
    </row>
    <row r="18" spans="4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4:12" x14ac:dyDescent="0.25">
      <c r="D19" t="s">
        <v>32</v>
      </c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4:12" x14ac:dyDescent="0.25">
      <c r="D20" t="s">
        <v>33</v>
      </c>
      <c r="G20" s="16"/>
      <c r="J20" t="s">
        <v>27</v>
      </c>
    </row>
    <row r="21" spans="4:12" x14ac:dyDescent="0.25">
      <c r="G21" s="16"/>
    </row>
    <row r="22" spans="4:12" x14ac:dyDescent="0.25">
      <c r="G22" s="16"/>
    </row>
    <row r="23" spans="4:12" x14ac:dyDescent="0.25">
      <c r="G23" s="17"/>
    </row>
    <row r="24" spans="4:12" x14ac:dyDescent="0.25">
      <c r="G24" s="17"/>
    </row>
    <row r="25" spans="4:12" x14ac:dyDescent="0.25">
      <c r="G25" s="17"/>
    </row>
    <row r="26" spans="4:12" x14ac:dyDescent="0.25">
      <c r="G26" s="17"/>
    </row>
    <row r="27" spans="4:12" x14ac:dyDescent="0.25">
      <c r="G27" s="17"/>
    </row>
    <row r="28" spans="4:12" x14ac:dyDescent="0.25">
      <c r="G28" s="17"/>
    </row>
    <row r="29" spans="4:12" x14ac:dyDescent="0.25">
      <c r="G29" s="17"/>
    </row>
    <row r="30" spans="4:12" x14ac:dyDescent="0.25">
      <c r="G30" s="17"/>
    </row>
    <row r="31" spans="4:12" x14ac:dyDescent="0.25">
      <c r="G31" s="17"/>
    </row>
    <row r="32" spans="4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O20" sqref="O20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28.75</v>
      </c>
      <c r="C3" s="1">
        <v>11.9375</v>
      </c>
      <c r="D3" s="1">
        <v>23.9375</v>
      </c>
      <c r="E3" s="1">
        <v>4.09375</v>
      </c>
      <c r="F3" s="1">
        <v>65</v>
      </c>
      <c r="G3" s="5">
        <v>9.1999999999999993</v>
      </c>
      <c r="H3" s="6"/>
      <c r="I3" s="5">
        <v>12</v>
      </c>
      <c r="J3" s="6"/>
      <c r="K3" s="8">
        <f>AVERAGE(G3,I3)-(F3-70)/(10)</f>
        <v>11.1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13.375</v>
      </c>
      <c r="M3" s="20">
        <f t="shared" ref="M3:M14" si="0">B3/((C3*D3*E3)/1728)</f>
        <v>42.468614614376662</v>
      </c>
      <c r="N3" s="20">
        <f>M3/62.4</f>
        <v>0.68058677266629264</v>
      </c>
    </row>
    <row r="4" spans="1:15" x14ac:dyDescent="0.25">
      <c r="A4" s="1" t="s">
        <v>1</v>
      </c>
      <c r="B4" s="1">
        <v>28.5</v>
      </c>
      <c r="C4" s="1">
        <v>12</v>
      </c>
      <c r="D4" s="1">
        <v>24</v>
      </c>
      <c r="E4" s="1">
        <v>4.09375</v>
      </c>
      <c r="F4" s="1">
        <v>65</v>
      </c>
      <c r="G4" s="5">
        <v>9</v>
      </c>
      <c r="H4" s="6"/>
      <c r="I4" s="5">
        <v>12.5</v>
      </c>
      <c r="J4" s="6"/>
      <c r="K4" s="8">
        <f>AVERAGE(G4,I4)-(F4-70)/(10)</f>
        <v>11.25</v>
      </c>
      <c r="L4" s="8">
        <f t="shared" ref="L4:L14" si="1">IF(K4&gt;8,IF((K4)&gt;10,IF((K4)&gt;12,IF((K4)&lt;14,$K$19+((K4)-$K$18)*($L$19-$K$19)/($L$18-$K$18),"Above 14"),$J$19+((K4)-$J$18)*($K$19-$J$19)/($K$18-$J$18)),$I$19+((K4)-$I$18)*($J$19-$I$19)/($J$18-$I$18)),"Lower than 8")</f>
        <v>13.5625</v>
      </c>
      <c r="M4" s="20">
        <f t="shared" si="0"/>
        <v>41.770992366412216</v>
      </c>
      <c r="N4" s="20">
        <f t="shared" ref="N4:N14" si="2">M4/62.4</f>
        <v>0.66940692894891374</v>
      </c>
    </row>
    <row r="5" spans="1:15" x14ac:dyDescent="0.25">
      <c r="A5" s="1" t="s">
        <v>2</v>
      </c>
      <c r="B5" s="1">
        <v>16</v>
      </c>
      <c r="C5" s="1">
        <v>10.875</v>
      </c>
      <c r="D5" s="1">
        <v>24</v>
      </c>
      <c r="E5" s="1">
        <v>2.5</v>
      </c>
      <c r="F5" s="1">
        <v>65</v>
      </c>
      <c r="G5" s="5">
        <v>9</v>
      </c>
      <c r="H5" s="5">
        <v>8.8000000000000007</v>
      </c>
      <c r="I5" s="5">
        <v>11</v>
      </c>
      <c r="J5" s="5">
        <v>10.4</v>
      </c>
      <c r="K5" s="8">
        <f>AVERAGE(G5,H5,I5,J5)-(F5-70)/(10)</f>
        <v>10.3</v>
      </c>
      <c r="L5" s="8">
        <f t="shared" si="1"/>
        <v>12.375</v>
      </c>
      <c r="M5" s="20">
        <f t="shared" si="0"/>
        <v>42.372413793103448</v>
      </c>
      <c r="N5" s="20">
        <f t="shared" si="2"/>
        <v>0.67904509283819625</v>
      </c>
    </row>
    <row r="6" spans="1:15" x14ac:dyDescent="0.25">
      <c r="A6" s="1" t="s">
        <v>3</v>
      </c>
      <c r="B6" s="1">
        <v>28.75</v>
      </c>
      <c r="C6" s="1">
        <v>12</v>
      </c>
      <c r="D6" s="1">
        <v>24</v>
      </c>
      <c r="E6" s="1">
        <v>4.09375</v>
      </c>
      <c r="F6" s="1">
        <v>65</v>
      </c>
      <c r="G6" s="2">
        <v>10</v>
      </c>
      <c r="H6" s="3"/>
      <c r="I6" s="2">
        <v>13</v>
      </c>
      <c r="J6" s="3"/>
      <c r="K6" s="8">
        <f>AVERAGE(G6,I6)-(F6-70)/(10)</f>
        <v>12</v>
      </c>
      <c r="L6" s="8">
        <f t="shared" si="1"/>
        <v>14.5</v>
      </c>
      <c r="M6" s="20">
        <f t="shared" si="0"/>
        <v>42.137404580152676</v>
      </c>
      <c r="N6" s="20">
        <f t="shared" si="2"/>
        <v>0.67527891955372876</v>
      </c>
    </row>
    <row r="7" spans="1:15" x14ac:dyDescent="0.25">
      <c r="A7" s="1" t="s">
        <v>4</v>
      </c>
      <c r="B7" s="1">
        <v>28</v>
      </c>
      <c r="C7" s="1">
        <v>12</v>
      </c>
      <c r="D7" s="1">
        <v>24</v>
      </c>
      <c r="E7" s="1">
        <v>4.09375</v>
      </c>
      <c r="F7" s="1">
        <v>65</v>
      </c>
      <c r="G7" s="2">
        <v>9.1999999999999993</v>
      </c>
      <c r="H7" s="3"/>
      <c r="I7" s="2">
        <v>12.2</v>
      </c>
      <c r="J7" s="3"/>
      <c r="K7" s="8">
        <f>AVERAGE(G7,I7)-(F7-70)/(10)</f>
        <v>11.2</v>
      </c>
      <c r="L7" s="8">
        <f t="shared" si="1"/>
        <v>13.5</v>
      </c>
      <c r="M7" s="20">
        <f t="shared" si="0"/>
        <v>41.038167938931302</v>
      </c>
      <c r="N7" s="20">
        <f t="shared" si="2"/>
        <v>0.65766294773928369</v>
      </c>
    </row>
    <row r="8" spans="1:15" x14ac:dyDescent="0.25">
      <c r="A8" s="1" t="s">
        <v>5</v>
      </c>
      <c r="B8" s="1">
        <v>15.75</v>
      </c>
      <c r="C8" s="1">
        <v>10.875</v>
      </c>
      <c r="D8" s="1">
        <v>23.875</v>
      </c>
      <c r="E8" s="1">
        <v>2.5</v>
      </c>
      <c r="F8" s="1">
        <v>65</v>
      </c>
      <c r="G8" s="2">
        <v>9.5</v>
      </c>
      <c r="H8" s="2">
        <v>9</v>
      </c>
      <c r="I8" s="2">
        <v>12.2</v>
      </c>
      <c r="J8" s="2">
        <v>11</v>
      </c>
      <c r="K8" s="8">
        <f>AVERAGE(G8,H8,I8,J8)-(F8-70)/(10)</f>
        <v>10.925000000000001</v>
      </c>
      <c r="L8" s="8">
        <f t="shared" si="1"/>
        <v>13.15625</v>
      </c>
      <c r="M8" s="20">
        <f t="shared" si="0"/>
        <v>41.928723596317027</v>
      </c>
      <c r="N8" s="20">
        <f t="shared" si="2"/>
        <v>0.67193467301790111</v>
      </c>
    </row>
    <row r="9" spans="1:15" x14ac:dyDescent="0.25">
      <c r="A9" s="1" t="s">
        <v>6</v>
      </c>
      <c r="B9" s="1">
        <v>29.25</v>
      </c>
      <c r="C9" s="1">
        <v>12</v>
      </c>
      <c r="D9" s="1">
        <v>23.9375</v>
      </c>
      <c r="E9" s="1">
        <v>4.09375</v>
      </c>
      <c r="F9" s="1">
        <v>65</v>
      </c>
      <c r="G9" s="4">
        <v>8.6</v>
      </c>
      <c r="H9" s="3"/>
      <c r="I9" s="2">
        <v>9</v>
      </c>
      <c r="J9" s="3"/>
      <c r="K9" s="8">
        <f>AVERAGE(G9,I9)-(F9-70)/(10)</f>
        <v>9.3000000000000007</v>
      </c>
      <c r="L9" s="8">
        <f t="shared" si="1"/>
        <v>11.125</v>
      </c>
      <c r="M9" s="20">
        <f t="shared" si="0"/>
        <v>42.982161720447259</v>
      </c>
      <c r="N9" s="20">
        <f t="shared" si="2"/>
        <v>0.6888166942379369</v>
      </c>
    </row>
    <row r="10" spans="1:15" x14ac:dyDescent="0.25">
      <c r="A10" s="1" t="s">
        <v>7</v>
      </c>
      <c r="B10" s="1">
        <v>29</v>
      </c>
      <c r="C10" s="1">
        <v>11.9375</v>
      </c>
      <c r="D10" s="1">
        <v>23.875</v>
      </c>
      <c r="E10" s="1">
        <v>4.09375</v>
      </c>
      <c r="F10" s="1">
        <v>65</v>
      </c>
      <c r="G10" s="4">
        <v>9.4</v>
      </c>
      <c r="H10" s="3"/>
      <c r="I10" s="2">
        <v>11.8</v>
      </c>
      <c r="J10" s="3"/>
      <c r="K10" s="8">
        <f>AVERAGE(G10,I10)-(F10-70)/(10)</f>
        <v>11.100000000000001</v>
      </c>
      <c r="L10" s="8">
        <f t="shared" si="1"/>
        <v>13.375000000000002</v>
      </c>
      <c r="M10" s="20">
        <f t="shared" si="0"/>
        <v>42.950048032950747</v>
      </c>
      <c r="N10" s="20">
        <f t="shared" si="2"/>
        <v>0.68830205181010817</v>
      </c>
    </row>
    <row r="11" spans="1:15" x14ac:dyDescent="0.25">
      <c r="A11" s="1" t="s">
        <v>8</v>
      </c>
      <c r="B11" s="1">
        <v>15.5</v>
      </c>
      <c r="C11" s="1">
        <v>10.875</v>
      </c>
      <c r="D11" s="1">
        <v>23.9375</v>
      </c>
      <c r="E11" s="1">
        <v>2.5</v>
      </c>
      <c r="F11" s="1">
        <v>65</v>
      </c>
      <c r="G11" s="2">
        <v>8.8000000000000007</v>
      </c>
      <c r="H11" s="2">
        <v>8</v>
      </c>
      <c r="I11" s="2">
        <v>10.3</v>
      </c>
      <c r="J11" s="2">
        <v>9.8000000000000007</v>
      </c>
      <c r="K11" s="8">
        <f>AVERAGE(G11,H11,I11,J11)-(F11-70)/(10)</f>
        <v>9.7250000000000014</v>
      </c>
      <c r="L11" s="8">
        <f t="shared" si="1"/>
        <v>11.656250000000002</v>
      </c>
      <c r="M11" s="20">
        <f t="shared" si="0"/>
        <v>41.155451517061309</v>
      </c>
      <c r="N11" s="20">
        <f t="shared" si="2"/>
        <v>0.65954249226059791</v>
      </c>
    </row>
    <row r="12" spans="1:15" x14ac:dyDescent="0.25">
      <c r="A12" s="1" t="s">
        <v>9</v>
      </c>
      <c r="B12" s="1">
        <v>26</v>
      </c>
      <c r="C12" s="1">
        <v>11.9375</v>
      </c>
      <c r="D12" s="1">
        <v>23.9375</v>
      </c>
      <c r="E12" s="1">
        <v>4.09375</v>
      </c>
      <c r="F12" s="1">
        <v>65</v>
      </c>
      <c r="G12" s="4">
        <v>9.8000000000000007</v>
      </c>
      <c r="H12" s="3"/>
      <c r="I12" s="2">
        <v>11</v>
      </c>
      <c r="J12" s="3"/>
      <c r="K12" s="8">
        <f>AVERAGE(G12,I12)-(F12-70)/(10)</f>
        <v>10.9</v>
      </c>
      <c r="L12" s="8">
        <f t="shared" si="1"/>
        <v>13.125</v>
      </c>
      <c r="M12" s="20">
        <f t="shared" si="0"/>
        <v>38.406399303436288</v>
      </c>
      <c r="N12" s="20">
        <f t="shared" si="2"/>
        <v>0.61548716832429951</v>
      </c>
    </row>
    <row r="13" spans="1:15" x14ac:dyDescent="0.25">
      <c r="A13" s="1" t="s">
        <v>10</v>
      </c>
      <c r="B13" s="1">
        <v>27.5</v>
      </c>
      <c r="C13" s="1">
        <v>12</v>
      </c>
      <c r="D13" s="1">
        <v>23.875</v>
      </c>
      <c r="E13" s="1">
        <v>4.09375</v>
      </c>
      <c r="F13" s="1">
        <v>65</v>
      </c>
      <c r="G13" s="4">
        <v>9</v>
      </c>
      <c r="H13" s="3"/>
      <c r="I13" s="2">
        <v>11.8</v>
      </c>
      <c r="J13" s="3"/>
      <c r="K13" s="8">
        <f>AVERAGE(G13,I13)-(F13-70)/(10)</f>
        <v>10.9</v>
      </c>
      <c r="L13" s="8">
        <f t="shared" si="1"/>
        <v>13.125</v>
      </c>
      <c r="M13" s="20">
        <f t="shared" si="0"/>
        <v>40.516366252348021</v>
      </c>
      <c r="N13" s="20">
        <f t="shared" si="2"/>
        <v>0.64930074122352599</v>
      </c>
    </row>
    <row r="14" spans="1:15" x14ac:dyDescent="0.25">
      <c r="A14" s="1" t="s">
        <v>11</v>
      </c>
      <c r="B14" s="1">
        <v>16</v>
      </c>
      <c r="C14" s="1">
        <v>10.875</v>
      </c>
      <c r="D14" s="1">
        <v>23.78125</v>
      </c>
      <c r="E14" s="1">
        <v>2.5</v>
      </c>
      <c r="F14" s="1">
        <v>65</v>
      </c>
      <c r="G14" s="2">
        <v>9.1999999999999993</v>
      </c>
      <c r="H14" s="2">
        <v>9</v>
      </c>
      <c r="I14" s="2">
        <v>11.8</v>
      </c>
      <c r="J14" s="2">
        <v>11</v>
      </c>
      <c r="K14" s="8">
        <f>AVERAGE(G14,H14,I14,J14)-(F14-70)/(10)</f>
        <v>10.75</v>
      </c>
      <c r="L14" s="8">
        <f t="shared" si="1"/>
        <v>12.9375</v>
      </c>
      <c r="M14" s="20">
        <f t="shared" si="0"/>
        <v>42.762173184104405</v>
      </c>
      <c r="N14" s="20">
        <f t="shared" si="2"/>
        <v>0.68529123692475014</v>
      </c>
    </row>
    <row r="15" spans="1:15" x14ac:dyDescent="0.25">
      <c r="K15" s="9" t="s">
        <v>30</v>
      </c>
      <c r="L15" s="22">
        <f>AVERAGE(L3,L4,L6,L7,L9,L10,L12,L13)</f>
        <v>13.2109375</v>
      </c>
      <c r="M15" s="13">
        <f>AVERAGE(M3,M4,M6,M7,M9,M10,M12,M13)</f>
        <v>41.533769351131895</v>
      </c>
      <c r="N15" s="14">
        <v>0.63</v>
      </c>
      <c r="O15">
        <f>62.4*(N15/(1+N15*0.009*L15))*(1+(L15/100))</f>
        <v>41.40406984709491</v>
      </c>
    </row>
    <row r="16" spans="1:15" x14ac:dyDescent="0.25">
      <c r="B16" s="21" t="s">
        <v>46</v>
      </c>
      <c r="K16" t="s">
        <v>31</v>
      </c>
      <c r="L16" s="22">
        <f>AVERAGE(L5,L8,L11,L14)</f>
        <v>12.53125</v>
      </c>
      <c r="M16" s="13">
        <f>AVERAGE(M5,M8,M11,M14)</f>
        <v>42.054690522646546</v>
      </c>
      <c r="N16" s="14">
        <v>0.64</v>
      </c>
      <c r="O16">
        <f>62.4*(N16/(1+N16*0.009*L16))*(1+(L16/100))</f>
        <v>41.915051577160554</v>
      </c>
    </row>
    <row r="17" spans="3:12" x14ac:dyDescent="0.25">
      <c r="H17" s="53" t="s">
        <v>25</v>
      </c>
      <c r="I17" s="53"/>
      <c r="J17" s="53"/>
      <c r="K17" s="53"/>
      <c r="L17" s="53"/>
    </row>
    <row r="18" spans="3:12" x14ac:dyDescent="0.25"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3:12" x14ac:dyDescent="0.25"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3:12" x14ac:dyDescent="0.25">
      <c r="G20" s="16"/>
      <c r="J20" t="s">
        <v>27</v>
      </c>
    </row>
    <row r="21" spans="3:12" x14ac:dyDescent="0.25">
      <c r="F21" s="19"/>
      <c r="G21" s="16"/>
    </row>
    <row r="22" spans="3:12" x14ac:dyDescent="0.25">
      <c r="G22" s="16"/>
    </row>
    <row r="23" spans="3:12" x14ac:dyDescent="0.25">
      <c r="G23" s="17"/>
    </row>
    <row r="24" spans="3:12" x14ac:dyDescent="0.25">
      <c r="C24" t="s">
        <v>34</v>
      </c>
      <c r="G24" s="17"/>
    </row>
    <row r="25" spans="3:12" x14ac:dyDescent="0.25">
      <c r="C25" t="s">
        <v>35</v>
      </c>
      <c r="G25" s="17"/>
    </row>
    <row r="26" spans="3:12" x14ac:dyDescent="0.25">
      <c r="G26" s="17"/>
    </row>
    <row r="27" spans="3:12" x14ac:dyDescent="0.25">
      <c r="G27" s="17"/>
    </row>
    <row r="28" spans="3:12" x14ac:dyDescent="0.25">
      <c r="G28" s="17"/>
    </row>
    <row r="29" spans="3:12" x14ac:dyDescent="0.25">
      <c r="G29" s="17"/>
    </row>
    <row r="30" spans="3:12" x14ac:dyDescent="0.25">
      <c r="G30" s="17"/>
    </row>
    <row r="31" spans="3:12" x14ac:dyDescent="0.25">
      <c r="G31" s="17"/>
    </row>
    <row r="32" spans="3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Q31" sqref="Q31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26.75</v>
      </c>
      <c r="C3" s="1">
        <v>11.875</v>
      </c>
      <c r="D3" s="1">
        <v>24.0625</v>
      </c>
      <c r="E3" s="1">
        <v>4.125</v>
      </c>
      <c r="F3" s="1">
        <v>70</v>
      </c>
      <c r="G3" s="5">
        <v>10</v>
      </c>
      <c r="H3" s="6"/>
      <c r="I3" s="5">
        <v>12</v>
      </c>
      <c r="J3" s="6"/>
      <c r="K3" s="8">
        <f>AVERAGE(G3,I3)-(F3-70)/(10)</f>
        <v>11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13.25</v>
      </c>
      <c r="M3" s="20">
        <f t="shared" ref="M3:M10" si="0">B3/((C3*D3*E3)/1728)</f>
        <v>39.216533896725281</v>
      </c>
      <c r="N3" s="20">
        <f>M3/62.4</f>
        <v>0.62847009449880264</v>
      </c>
    </row>
    <row r="4" spans="1:15" x14ac:dyDescent="0.25">
      <c r="A4" s="1" t="s">
        <v>1</v>
      </c>
      <c r="B4" s="1">
        <v>26.25</v>
      </c>
      <c r="C4" s="1">
        <v>11.75</v>
      </c>
      <c r="D4" s="1">
        <v>24</v>
      </c>
      <c r="E4" s="1">
        <v>4.125</v>
      </c>
      <c r="F4" s="1">
        <v>70</v>
      </c>
      <c r="G4" s="5">
        <v>9</v>
      </c>
      <c r="H4" s="6"/>
      <c r="I4" s="5">
        <v>13</v>
      </c>
      <c r="J4" s="6"/>
      <c r="K4" s="8">
        <f>AVERAGE(G4,I4)-(F4-70)/(10)</f>
        <v>11</v>
      </c>
      <c r="L4" s="8">
        <f t="shared" ref="L4:L10" si="1">IF(K4&gt;8,IF((K4)&gt;10,IF((K4)&gt;12,IF((K4)&lt;14,$K$19+((K4)-$K$18)*($L$19-$K$19)/($L$18-$K$18),"Above 14"),$J$19+((K4)-$J$18)*($K$19-$J$19)/($K$18-$J$18)),$I$19+((K4)-$I$18)*($J$19-$I$19)/($J$18-$I$18)),"Lower than 8")</f>
        <v>13.25</v>
      </c>
      <c r="M4" s="20">
        <f t="shared" si="0"/>
        <v>38.994197292069629</v>
      </c>
      <c r="N4" s="20">
        <f t="shared" ref="N4:N10" si="2">M4/62.4</f>
        <v>0.62490700788573128</v>
      </c>
    </row>
    <row r="5" spans="1:15" x14ac:dyDescent="0.25">
      <c r="A5" s="1" t="s">
        <v>2</v>
      </c>
      <c r="B5" s="1">
        <v>15.5</v>
      </c>
      <c r="C5" s="1">
        <v>2.5</v>
      </c>
      <c r="D5" s="1">
        <v>24</v>
      </c>
      <c r="E5" s="1">
        <v>10.875</v>
      </c>
      <c r="F5" s="1">
        <v>65</v>
      </c>
      <c r="G5" s="5">
        <v>9</v>
      </c>
      <c r="H5" s="5">
        <v>10</v>
      </c>
      <c r="I5" s="5">
        <v>9</v>
      </c>
      <c r="J5" s="5">
        <v>9.8000000000000007</v>
      </c>
      <c r="K5" s="8">
        <f>AVERAGE(G5,H5,I5,J5)-(F5-70)/(10)</f>
        <v>9.9499999999999993</v>
      </c>
      <c r="L5" s="8">
        <f t="shared" si="1"/>
        <v>11.9375</v>
      </c>
      <c r="M5" s="20">
        <f t="shared" si="0"/>
        <v>41.048275862068962</v>
      </c>
      <c r="N5" s="20">
        <f t="shared" si="2"/>
        <v>0.65782493368700257</v>
      </c>
    </row>
    <row r="6" spans="1:15" x14ac:dyDescent="0.25">
      <c r="A6" s="1" t="s">
        <v>3</v>
      </c>
      <c r="B6" s="1">
        <v>28</v>
      </c>
      <c r="C6" s="1">
        <v>12.0625</v>
      </c>
      <c r="D6" s="1">
        <v>23.875</v>
      </c>
      <c r="E6" s="1">
        <v>4.125</v>
      </c>
      <c r="F6" s="1">
        <v>70</v>
      </c>
      <c r="G6" s="2">
        <v>10</v>
      </c>
      <c r="H6" s="3"/>
      <c r="I6" s="2">
        <v>13.5</v>
      </c>
      <c r="J6" s="3"/>
      <c r="K6" s="8">
        <f>AVERAGE(G6,I6)-(F6-70)/(10)</f>
        <v>11.75</v>
      </c>
      <c r="L6" s="8">
        <f t="shared" si="1"/>
        <v>14.1875</v>
      </c>
      <c r="M6" s="20">
        <f t="shared" si="0"/>
        <v>40.728377555222899</v>
      </c>
      <c r="N6" s="20">
        <f t="shared" si="2"/>
        <v>0.65269835825677724</v>
      </c>
    </row>
    <row r="7" spans="1:15" x14ac:dyDescent="0.25">
      <c r="A7" s="1" t="s">
        <v>4</v>
      </c>
      <c r="B7" s="1">
        <v>26.75</v>
      </c>
      <c r="C7" s="1">
        <v>11.875</v>
      </c>
      <c r="D7" s="1">
        <v>23.9375</v>
      </c>
      <c r="E7" s="1">
        <v>4.125</v>
      </c>
      <c r="F7" s="1">
        <v>70</v>
      </c>
      <c r="G7" s="2">
        <v>9.5</v>
      </c>
      <c r="H7" s="3"/>
      <c r="I7" s="2">
        <v>12.7</v>
      </c>
      <c r="J7" s="3"/>
      <c r="K7" s="8">
        <f>AVERAGE(G7,I7)-(F7-70)/(10)</f>
        <v>11.1</v>
      </c>
      <c r="L7" s="8">
        <f t="shared" si="1"/>
        <v>13.375</v>
      </c>
      <c r="M7" s="20">
        <f t="shared" si="0"/>
        <v>39.421319974514972</v>
      </c>
      <c r="N7" s="20">
        <f t="shared" si="2"/>
        <v>0.63175192266850921</v>
      </c>
    </row>
    <row r="8" spans="1:15" x14ac:dyDescent="0.25">
      <c r="A8" s="1" t="s">
        <v>5</v>
      </c>
      <c r="B8" s="1">
        <v>15.25</v>
      </c>
      <c r="C8" s="1">
        <v>2.5</v>
      </c>
      <c r="D8" s="1">
        <v>23.875</v>
      </c>
      <c r="E8" s="1">
        <v>10.875</v>
      </c>
      <c r="F8" s="1">
        <v>65</v>
      </c>
      <c r="G8" s="2">
        <v>9.1999999999999993</v>
      </c>
      <c r="H8" s="2">
        <v>9.8000000000000007</v>
      </c>
      <c r="I8" s="2">
        <v>9.4</v>
      </c>
      <c r="J8" s="2">
        <v>9.5</v>
      </c>
      <c r="K8" s="8">
        <f>AVERAGE(G8,H8,I8,J8)-(F8-70)/(10)</f>
        <v>9.9749999999999996</v>
      </c>
      <c r="L8" s="8">
        <f t="shared" si="1"/>
        <v>11.96875</v>
      </c>
      <c r="M8" s="20">
        <f t="shared" si="0"/>
        <v>40.597653005957753</v>
      </c>
      <c r="N8" s="20">
        <f t="shared" si="2"/>
        <v>0.65060341355701523</v>
      </c>
    </row>
    <row r="9" spans="1:15" x14ac:dyDescent="0.25">
      <c r="A9" s="1" t="s">
        <v>6</v>
      </c>
      <c r="B9" s="1">
        <v>26.75</v>
      </c>
      <c r="C9" s="1">
        <v>12.25</v>
      </c>
      <c r="D9" s="1">
        <v>23.75</v>
      </c>
      <c r="E9" s="1">
        <v>4.125</v>
      </c>
      <c r="F9" s="1">
        <v>70</v>
      </c>
      <c r="G9" s="4">
        <v>9</v>
      </c>
      <c r="H9" s="3"/>
      <c r="I9" s="2">
        <v>12</v>
      </c>
      <c r="J9" s="3"/>
      <c r="K9" s="8">
        <f>AVERAGE(G9,I9)-(F9-70)/(10)</f>
        <v>10.5</v>
      </c>
      <c r="L9" s="8">
        <f t="shared" si="1"/>
        <v>12.625</v>
      </c>
      <c r="M9" s="20">
        <f t="shared" si="0"/>
        <v>38.516238648569477</v>
      </c>
      <c r="N9" s="20">
        <f t="shared" si="2"/>
        <v>0.61724741423989549</v>
      </c>
    </row>
    <row r="10" spans="1:15" x14ac:dyDescent="0.25">
      <c r="A10" s="1" t="s">
        <v>7</v>
      </c>
      <c r="B10" s="1">
        <v>27</v>
      </c>
      <c r="C10" s="1">
        <v>11.75</v>
      </c>
      <c r="D10" s="1">
        <v>24.0625</v>
      </c>
      <c r="E10" s="1">
        <v>4.125</v>
      </c>
      <c r="F10" s="1">
        <v>70</v>
      </c>
      <c r="G10" s="4">
        <v>10</v>
      </c>
      <c r="H10" s="3"/>
      <c r="I10" s="2">
        <v>12.2</v>
      </c>
      <c r="J10" s="3"/>
      <c r="K10" s="8">
        <f>AVERAGE(G10,I10)-(F10-70)/(10)</f>
        <v>11.1</v>
      </c>
      <c r="L10" s="8">
        <f t="shared" si="1"/>
        <v>13.375</v>
      </c>
      <c r="M10" s="20">
        <f t="shared" si="0"/>
        <v>40.00413976738929</v>
      </c>
      <c r="N10" s="20">
        <f t="shared" si="2"/>
        <v>0.64109198345175145</v>
      </c>
    </row>
    <row r="11" spans="1:15" x14ac:dyDescent="0.25">
      <c r="A11" s="1" t="s">
        <v>8</v>
      </c>
      <c r="B11" s="1">
        <v>15.75</v>
      </c>
      <c r="C11" s="1">
        <v>2.5</v>
      </c>
      <c r="D11" s="1">
        <v>24</v>
      </c>
      <c r="E11" s="1">
        <v>10.875</v>
      </c>
      <c r="F11" s="1">
        <v>65</v>
      </c>
      <c r="G11" s="2">
        <v>10</v>
      </c>
      <c r="H11" s="2">
        <v>10</v>
      </c>
      <c r="I11" s="2">
        <v>9.1999999999999993</v>
      </c>
      <c r="J11" s="2">
        <v>9.4</v>
      </c>
      <c r="K11" s="8"/>
      <c r="L11" s="8"/>
      <c r="M11" s="20"/>
      <c r="N11" s="20"/>
    </row>
    <row r="12" spans="1:15" x14ac:dyDescent="0.25">
      <c r="A12" s="1" t="s">
        <v>9</v>
      </c>
      <c r="B12" s="1">
        <v>26.75</v>
      </c>
      <c r="C12" s="1">
        <v>11.75</v>
      </c>
      <c r="D12" s="1">
        <v>24</v>
      </c>
      <c r="E12" s="1">
        <v>4.125</v>
      </c>
      <c r="F12" s="1">
        <v>70</v>
      </c>
      <c r="G12" s="4">
        <v>11</v>
      </c>
      <c r="H12" s="3"/>
      <c r="I12" s="2">
        <v>13</v>
      </c>
      <c r="J12" s="3"/>
      <c r="K12" s="8"/>
      <c r="L12" s="8"/>
      <c r="M12" s="20"/>
      <c r="N12" s="20"/>
    </row>
    <row r="13" spans="1:15" x14ac:dyDescent="0.25">
      <c r="A13" s="1" t="s">
        <v>10</v>
      </c>
      <c r="B13" s="1">
        <v>27.75</v>
      </c>
      <c r="C13" s="1">
        <v>12.125</v>
      </c>
      <c r="D13" s="1">
        <v>24</v>
      </c>
      <c r="E13" s="1">
        <v>4.125</v>
      </c>
      <c r="F13" s="1">
        <v>70</v>
      </c>
      <c r="G13" s="4">
        <v>10</v>
      </c>
      <c r="H13" s="3"/>
      <c r="I13" s="2">
        <v>13.5</v>
      </c>
      <c r="J13" s="3"/>
      <c r="K13" s="8"/>
      <c r="L13" s="8"/>
      <c r="M13" s="20"/>
      <c r="N13" s="20"/>
    </row>
    <row r="14" spans="1:15" x14ac:dyDescent="0.25">
      <c r="A14" s="1" t="s">
        <v>11</v>
      </c>
      <c r="B14" s="1"/>
      <c r="C14" s="1"/>
      <c r="D14" s="1"/>
      <c r="E14" s="1"/>
      <c r="F14" s="1"/>
      <c r="G14" s="2"/>
      <c r="H14" s="2"/>
      <c r="I14" s="2"/>
      <c r="J14" s="2"/>
      <c r="K14" s="8"/>
      <c r="L14" s="8"/>
      <c r="M14" s="20"/>
      <c r="N14" s="20"/>
    </row>
    <row r="15" spans="1:15" x14ac:dyDescent="0.25">
      <c r="K15" s="9" t="s">
        <v>30</v>
      </c>
      <c r="L15" s="22">
        <f>AVERAGE(L3,L4,L6,L7,L9,L10,L12,L13)</f>
        <v>13.34375</v>
      </c>
      <c r="M15" s="13">
        <f>AVERAGE(M3,M4,M6,M7,M9,M10,M12,M13)</f>
        <v>39.480134522415256</v>
      </c>
      <c r="N15" s="14">
        <v>0.6</v>
      </c>
      <c r="O15">
        <f>62.4*(N15/(1+N15*0.009*L15))*(1+(L15/100))</f>
        <v>39.583650578036362</v>
      </c>
    </row>
    <row r="16" spans="1:15" x14ac:dyDescent="0.25">
      <c r="B16" s="21" t="s">
        <v>46</v>
      </c>
      <c r="K16" t="s">
        <v>31</v>
      </c>
      <c r="L16" s="22">
        <f>AVERAGE(L5,L8,L11,L14)</f>
        <v>11.953125</v>
      </c>
      <c r="M16" s="13">
        <f>AVERAGE(M5,M8,M11,M14)</f>
        <v>40.822964434013358</v>
      </c>
      <c r="N16" s="14">
        <v>0.62</v>
      </c>
      <c r="O16">
        <f>62.4*(N16/(1+N16*0.009*L16))*(1+(L16/100))</f>
        <v>40.604189035385176</v>
      </c>
    </row>
    <row r="17" spans="2:12" x14ac:dyDescent="0.25">
      <c r="B17" t="s">
        <v>37</v>
      </c>
      <c r="H17" s="53" t="s">
        <v>25</v>
      </c>
      <c r="I17" s="53"/>
      <c r="J17" s="53"/>
      <c r="K17" s="53"/>
      <c r="L17" s="53"/>
    </row>
    <row r="18" spans="2:12" x14ac:dyDescent="0.25">
      <c r="B18" t="s">
        <v>41</v>
      </c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B19" t="s">
        <v>55</v>
      </c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B20" t="s">
        <v>56</v>
      </c>
      <c r="G20" s="16"/>
      <c r="J20" t="s">
        <v>27</v>
      </c>
    </row>
    <row r="21" spans="2:12" x14ac:dyDescent="0.25"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7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workbookViewId="0">
      <selection activeCell="N22" sqref="N22"/>
    </sheetView>
  </sheetViews>
  <sheetFormatPr defaultRowHeight="15" x14ac:dyDescent="0.25"/>
  <cols>
    <col min="2" max="2" width="11.85546875" bestFit="1" customWidth="1"/>
    <col min="3" max="3" width="10" bestFit="1" customWidth="1"/>
    <col min="4" max="4" width="10.42578125" bestFit="1" customWidth="1"/>
    <col min="5" max="5" width="10" bestFit="1" customWidth="1"/>
    <col min="6" max="6" width="12.570312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5.28515625" bestFit="1" customWidth="1"/>
    <col min="11" max="11" width="21.42578125" customWidth="1"/>
    <col min="12" max="12" width="15.85546875" bestFit="1" customWidth="1"/>
    <col min="13" max="13" width="15.5703125" bestFit="1" customWidth="1"/>
    <col min="14" max="14" width="16.28515625" bestFit="1" customWidth="1"/>
  </cols>
  <sheetData>
    <row r="1" spans="1:15" x14ac:dyDescent="0.25">
      <c r="G1" s="48" t="s">
        <v>21</v>
      </c>
      <c r="H1" s="49"/>
      <c r="I1" s="51" t="s">
        <v>22</v>
      </c>
      <c r="J1" s="52"/>
      <c r="K1" s="7"/>
      <c r="L1" s="7"/>
    </row>
    <row r="2" spans="1:15" s="26" customFormat="1" ht="30" customHeight="1" x14ac:dyDescent="0.25">
      <c r="A2" s="23"/>
      <c r="B2" s="23" t="s">
        <v>40</v>
      </c>
      <c r="C2" s="23" t="s">
        <v>13</v>
      </c>
      <c r="D2" s="23" t="s">
        <v>14</v>
      </c>
      <c r="E2" s="23" t="s">
        <v>15</v>
      </c>
      <c r="F2" s="23" t="s">
        <v>29</v>
      </c>
      <c r="G2" s="23" t="s">
        <v>19</v>
      </c>
      <c r="H2" s="23" t="s">
        <v>20</v>
      </c>
      <c r="I2" s="23" t="s">
        <v>16</v>
      </c>
      <c r="J2" s="23" t="s">
        <v>17</v>
      </c>
      <c r="K2" s="24" t="s">
        <v>48</v>
      </c>
      <c r="L2" s="23" t="s">
        <v>23</v>
      </c>
      <c r="M2" s="25" t="s">
        <v>28</v>
      </c>
      <c r="N2" s="25" t="s">
        <v>44</v>
      </c>
    </row>
    <row r="3" spans="1:15" x14ac:dyDescent="0.25">
      <c r="A3" s="1" t="s">
        <v>0</v>
      </c>
      <c r="B3" s="1">
        <v>27.75</v>
      </c>
      <c r="C3" s="1">
        <v>12</v>
      </c>
      <c r="D3" s="1">
        <v>24.1875</v>
      </c>
      <c r="E3" s="1">
        <v>4.09375</v>
      </c>
      <c r="F3" s="1">
        <v>65</v>
      </c>
      <c r="G3" s="5">
        <v>9</v>
      </c>
      <c r="H3" s="6"/>
      <c r="I3" s="5">
        <v>11.6</v>
      </c>
      <c r="J3" s="6"/>
      <c r="K3" s="8">
        <f>AVERAGE(G3,I3)-(F3-70)/(10)</f>
        <v>10.8</v>
      </c>
      <c r="L3" s="8">
        <f>IF(K3&gt;8,IF((K3)&gt;10,IF((K3)&gt;12,IF((K3)&lt;14,$K$19+((K3)-$K$18)*($L$19-$K$19)/($L$18-$K$18),"Above 14"),$J$19+((K3)-$J$18)*($K$19-$J$19)/($K$18-$J$18)),$I$19+((K3)-$I$18)*($J$19-$I$19)/($J$18-$I$18)),"Lower than 8")</f>
        <v>13</v>
      </c>
      <c r="M3" s="20">
        <f t="shared" ref="M3:M13" si="0">B3/((C3*D3*E3)/1728)</f>
        <v>40.356470797088583</v>
      </c>
      <c r="N3" s="20">
        <f>M3/62.4</f>
        <v>0.64673831405590676</v>
      </c>
    </row>
    <row r="4" spans="1:15" x14ac:dyDescent="0.25">
      <c r="A4" s="1" t="s">
        <v>1</v>
      </c>
      <c r="B4" s="1">
        <v>26.75</v>
      </c>
      <c r="C4" s="1">
        <v>11.875</v>
      </c>
      <c r="D4" s="1">
        <v>24.125</v>
      </c>
      <c r="E4" s="1">
        <v>4.09375</v>
      </c>
      <c r="F4" s="1">
        <v>65</v>
      </c>
      <c r="G4" s="5">
        <v>9.6</v>
      </c>
      <c r="H4" s="6"/>
      <c r="I4" s="5">
        <v>11.8</v>
      </c>
      <c r="J4" s="6"/>
      <c r="K4" s="8">
        <f>AVERAGE(G4,I4)-(F4-70)/(10)</f>
        <v>11.2</v>
      </c>
      <c r="L4" s="8">
        <f t="shared" ref="L4:L14" si="1">IF(K4&gt;8,IF((K4)&gt;10,IF((K4)&gt;12,IF((K4)&lt;14,$K$19+((K4)-$K$18)*($L$19-$K$19)/($L$18-$K$18),"Above 14"),$J$19+((K4)-$J$18)*($K$19-$J$19)/($K$18-$J$18)),$I$19+((K4)-$I$18)*($J$19-$I$19)/($J$18-$I$18)),"Lower than 8")</f>
        <v>13.5</v>
      </c>
      <c r="M4" s="20">
        <f t="shared" si="0"/>
        <v>39.413523961388655</v>
      </c>
      <c r="N4" s="20">
        <f t="shared" ref="N4:N13" si="2">M4/62.4</f>
        <v>0.6316269865607157</v>
      </c>
    </row>
    <row r="5" spans="1:15" x14ac:dyDescent="0.25">
      <c r="A5" s="1" t="s">
        <v>2</v>
      </c>
      <c r="B5" s="1">
        <v>15.5</v>
      </c>
      <c r="C5" s="1">
        <v>2.5</v>
      </c>
      <c r="D5" s="1">
        <v>24</v>
      </c>
      <c r="E5" s="1">
        <v>10.875</v>
      </c>
      <c r="F5" s="1">
        <v>65</v>
      </c>
      <c r="G5" s="5">
        <v>9.1999999999999993</v>
      </c>
      <c r="H5" s="5">
        <v>9.4</v>
      </c>
      <c r="I5" s="5">
        <v>9.1999999999999993</v>
      </c>
      <c r="J5" s="5">
        <v>9.5</v>
      </c>
      <c r="K5" s="8">
        <f>AVERAGE(G5,H5,I5,J5)-(F5-70)/(10)</f>
        <v>9.8249999999999993</v>
      </c>
      <c r="L5" s="8">
        <f t="shared" si="1"/>
        <v>11.78125</v>
      </c>
      <c r="M5" s="20">
        <f t="shared" si="0"/>
        <v>41.048275862068962</v>
      </c>
      <c r="N5" s="20">
        <f t="shared" si="2"/>
        <v>0.65782493368700257</v>
      </c>
    </row>
    <row r="6" spans="1:15" x14ac:dyDescent="0.25">
      <c r="A6" s="1" t="s">
        <v>3</v>
      </c>
      <c r="B6" s="1">
        <v>28.75</v>
      </c>
      <c r="C6" s="1">
        <v>12</v>
      </c>
      <c r="D6" s="1">
        <v>24.0625</v>
      </c>
      <c r="E6" s="1">
        <v>4.09375</v>
      </c>
      <c r="F6" s="1">
        <v>70</v>
      </c>
      <c r="G6" s="2">
        <v>9</v>
      </c>
      <c r="H6" s="3"/>
      <c r="I6" s="2">
        <v>13</v>
      </c>
      <c r="J6" s="3"/>
      <c r="K6" s="8">
        <f>AVERAGE(G6,I6)-(F6-70)/(10)</f>
        <v>11</v>
      </c>
      <c r="L6" s="8">
        <f t="shared" si="1"/>
        <v>13.25</v>
      </c>
      <c r="M6" s="20">
        <f t="shared" si="0"/>
        <v>42.027956776048377</v>
      </c>
      <c r="N6" s="20">
        <f t="shared" si="2"/>
        <v>0.67352494833410859</v>
      </c>
    </row>
    <row r="7" spans="1:15" x14ac:dyDescent="0.25">
      <c r="A7" s="1" t="s">
        <v>4</v>
      </c>
      <c r="B7" s="1">
        <v>26</v>
      </c>
      <c r="C7" s="1">
        <v>11.9375</v>
      </c>
      <c r="D7" s="1">
        <v>24.125</v>
      </c>
      <c r="E7" s="1">
        <v>4.09375</v>
      </c>
      <c r="F7" s="1">
        <v>70</v>
      </c>
      <c r="G7" s="2">
        <v>9</v>
      </c>
      <c r="H7" s="3"/>
      <c r="I7" s="2">
        <v>10</v>
      </c>
      <c r="J7" s="3"/>
      <c r="K7" s="8">
        <f>AVERAGE(G7,I7)-(F7-70)/(10)</f>
        <v>9.5</v>
      </c>
      <c r="L7" s="8">
        <f t="shared" si="1"/>
        <v>11.375</v>
      </c>
      <c r="M7" s="20">
        <f t="shared" si="0"/>
        <v>38.107903972062431</v>
      </c>
      <c r="N7" s="20">
        <f t="shared" si="2"/>
        <v>0.61070358929587232</v>
      </c>
    </row>
    <row r="8" spans="1:15" x14ac:dyDescent="0.25">
      <c r="A8" s="1" t="s">
        <v>5</v>
      </c>
      <c r="B8" s="1">
        <v>15.5</v>
      </c>
      <c r="C8" s="1">
        <v>2.5</v>
      </c>
      <c r="D8" s="1">
        <v>23.625</v>
      </c>
      <c r="E8" s="1">
        <v>10.875</v>
      </c>
      <c r="F8" s="1">
        <v>65</v>
      </c>
      <c r="G8" s="2">
        <v>9.5</v>
      </c>
      <c r="H8" s="2">
        <v>10</v>
      </c>
      <c r="I8" s="2">
        <v>9.6999999999999993</v>
      </c>
      <c r="J8" s="2">
        <v>9.5</v>
      </c>
      <c r="K8" s="8">
        <f>AVERAGE(G8,H8,I8,J8)-(F8-70)/(10)</f>
        <v>10.175000000000001</v>
      </c>
      <c r="L8" s="8">
        <f t="shared" si="1"/>
        <v>12.21875</v>
      </c>
      <c r="M8" s="20">
        <f t="shared" si="0"/>
        <v>41.699835796387518</v>
      </c>
      <c r="N8" s="20">
        <f t="shared" si="2"/>
        <v>0.66826659930108201</v>
      </c>
    </row>
    <row r="9" spans="1:15" x14ac:dyDescent="0.25">
      <c r="A9" s="1" t="s">
        <v>6</v>
      </c>
      <c r="B9" s="1">
        <v>27</v>
      </c>
      <c r="C9" s="1">
        <v>12</v>
      </c>
      <c r="D9" s="1">
        <v>23.9375</v>
      </c>
      <c r="E9" s="1">
        <v>4.09375</v>
      </c>
      <c r="F9" s="1">
        <v>70</v>
      </c>
      <c r="G9" s="4">
        <v>8.1999999999999993</v>
      </c>
      <c r="H9" s="3"/>
      <c r="I9" s="2">
        <v>10</v>
      </c>
      <c r="J9" s="3"/>
      <c r="K9" s="8">
        <f>AVERAGE(G9,I9)-(F9-70)/(10)</f>
        <v>9.1</v>
      </c>
      <c r="L9" s="8">
        <f t="shared" si="1"/>
        <v>10.875</v>
      </c>
      <c r="M9" s="20">
        <f t="shared" si="0"/>
        <v>39.675841588105158</v>
      </c>
      <c r="N9" s="20">
        <f t="shared" si="2"/>
        <v>0.63583079468117243</v>
      </c>
    </row>
    <row r="10" spans="1:15" x14ac:dyDescent="0.25">
      <c r="A10" s="1" t="s">
        <v>7</v>
      </c>
      <c r="B10" s="1">
        <v>28</v>
      </c>
      <c r="C10" s="1">
        <v>11.875</v>
      </c>
      <c r="D10" s="1">
        <v>23.9375</v>
      </c>
      <c r="E10" s="1">
        <v>4.09375</v>
      </c>
      <c r="F10" s="1">
        <v>70</v>
      </c>
      <c r="G10" s="4">
        <v>9.8000000000000007</v>
      </c>
      <c r="H10" s="3"/>
      <c r="I10" s="2">
        <v>13.5</v>
      </c>
      <c r="J10" s="3"/>
      <c r="K10" s="8">
        <f>AVERAGE(G10,I10)-(F10-70)/(10)</f>
        <v>11.65</v>
      </c>
      <c r="L10" s="8">
        <f t="shared" si="1"/>
        <v>14.0625</v>
      </c>
      <c r="M10" s="20">
        <f t="shared" si="0"/>
        <v>41.578425804610781</v>
      </c>
      <c r="N10" s="20">
        <f t="shared" si="2"/>
        <v>0.66632092635594198</v>
      </c>
    </row>
    <row r="11" spans="1:15" x14ac:dyDescent="0.25">
      <c r="A11" s="1" t="s">
        <v>8</v>
      </c>
      <c r="B11" s="1">
        <v>16</v>
      </c>
      <c r="C11" s="1">
        <v>2.5</v>
      </c>
      <c r="D11" s="1">
        <v>23.8125</v>
      </c>
      <c r="E11" s="1">
        <v>10.9375</v>
      </c>
      <c r="F11" s="1">
        <v>65</v>
      </c>
      <c r="G11" s="2">
        <v>9</v>
      </c>
      <c r="H11" s="2">
        <v>9.8000000000000007</v>
      </c>
      <c r="I11" s="2">
        <v>8.8000000000000007</v>
      </c>
      <c r="J11" s="2">
        <v>9.1999999999999993</v>
      </c>
      <c r="K11" s="8">
        <f>AVERAGE(G11,H11,I11,J11)-(F11-70)/(10)</f>
        <v>9.6999999999999993</v>
      </c>
      <c r="L11" s="8">
        <f t="shared" si="1"/>
        <v>11.625</v>
      </c>
      <c r="M11" s="20">
        <f t="shared" si="0"/>
        <v>42.462020247469063</v>
      </c>
      <c r="N11" s="20">
        <f t="shared" si="2"/>
        <v>0.6804810937094401</v>
      </c>
    </row>
    <row r="12" spans="1:15" x14ac:dyDescent="0.25">
      <c r="A12" s="1" t="s">
        <v>9</v>
      </c>
      <c r="B12" s="1">
        <v>29</v>
      </c>
      <c r="C12" s="1">
        <v>11.9375</v>
      </c>
      <c r="D12" s="1">
        <v>24</v>
      </c>
      <c r="E12" s="1">
        <v>4.09375</v>
      </c>
      <c r="F12" s="1">
        <v>70</v>
      </c>
      <c r="G12" s="4">
        <v>9</v>
      </c>
      <c r="H12" s="3"/>
      <c r="I12" s="2">
        <v>11</v>
      </c>
      <c r="J12" s="3"/>
      <c r="K12" s="8">
        <f>AVERAGE(G12,I12)-(F12-70)/(10)</f>
        <v>10</v>
      </c>
      <c r="L12" s="8">
        <f t="shared" si="1"/>
        <v>12</v>
      </c>
      <c r="M12" s="20">
        <f t="shared" si="0"/>
        <v>42.726349866112464</v>
      </c>
      <c r="N12" s="20">
        <f t="shared" si="2"/>
        <v>0.68471714529026384</v>
      </c>
    </row>
    <row r="13" spans="1:15" x14ac:dyDescent="0.25">
      <c r="A13" s="1" t="s">
        <v>10</v>
      </c>
      <c r="B13" s="1">
        <v>29</v>
      </c>
      <c r="C13" s="1">
        <v>12.0625</v>
      </c>
      <c r="D13" s="1">
        <v>24.0625</v>
      </c>
      <c r="E13" s="1">
        <v>4.09375</v>
      </c>
      <c r="F13" s="1">
        <v>70</v>
      </c>
      <c r="G13" s="4">
        <v>8.8000000000000007</v>
      </c>
      <c r="H13" s="3"/>
      <c r="I13" s="2">
        <v>13</v>
      </c>
      <c r="J13" s="3"/>
      <c r="K13" s="8">
        <f>AVERAGE(G13,I13)-(F13-70)/(10)</f>
        <v>10.9</v>
      </c>
      <c r="L13" s="8">
        <f t="shared" si="1"/>
        <v>13.125</v>
      </c>
      <c r="M13" s="20">
        <f t="shared" si="0"/>
        <v>42.17376225799277</v>
      </c>
      <c r="N13" s="20">
        <f t="shared" si="2"/>
        <v>0.67586157464732</v>
      </c>
    </row>
    <row r="14" spans="1:15" x14ac:dyDescent="0.25">
      <c r="A14" s="1" t="s">
        <v>11</v>
      </c>
      <c r="B14" s="1" t="s">
        <v>43</v>
      </c>
      <c r="C14" s="1">
        <v>2.5</v>
      </c>
      <c r="D14" s="1">
        <v>23.8125</v>
      </c>
      <c r="E14" s="1">
        <v>10.9375</v>
      </c>
      <c r="F14" s="1">
        <v>65</v>
      </c>
      <c r="G14" s="2">
        <v>8.5</v>
      </c>
      <c r="H14" s="2">
        <v>9</v>
      </c>
      <c r="I14" s="2">
        <v>8.1999999999999993</v>
      </c>
      <c r="J14" s="2">
        <v>8.5</v>
      </c>
      <c r="K14" s="8">
        <f>AVERAGE(G14,H14,I14,J14)-(F14-70)/(10)</f>
        <v>9.0500000000000007</v>
      </c>
      <c r="L14" s="8">
        <f t="shared" si="1"/>
        <v>10.8125</v>
      </c>
      <c r="M14" s="20"/>
      <c r="N14" s="20"/>
    </row>
    <row r="15" spans="1:15" x14ac:dyDescent="0.25">
      <c r="K15" s="9" t="s">
        <v>30</v>
      </c>
      <c r="L15" s="22">
        <f>AVERAGE(L3,L4,L6,L7,L9,L10,L12,L13)</f>
        <v>12.6484375</v>
      </c>
      <c r="M15" s="13">
        <f>AVERAGE(M3,M4,M6,M7,M9,M10,M12,M13)</f>
        <v>40.757529377926161</v>
      </c>
      <c r="N15" s="14">
        <v>0.62</v>
      </c>
      <c r="O15">
        <f>62.4*(N15/(1+N15*0.009*L15))*(1+(L15/100))</f>
        <v>40.708305280688698</v>
      </c>
    </row>
    <row r="16" spans="1:15" x14ac:dyDescent="0.25">
      <c r="B16" s="21" t="s">
        <v>46</v>
      </c>
      <c r="K16" t="s">
        <v>31</v>
      </c>
      <c r="L16" s="22">
        <f>AVERAGE(L5,L8,L11,L14)</f>
        <v>11.609375</v>
      </c>
      <c r="M16" s="13">
        <f>AVERAGE(M5,M8,M11,M14)</f>
        <v>41.736710635308519</v>
      </c>
      <c r="N16" s="14">
        <v>0.64</v>
      </c>
      <c r="O16">
        <f>62.4*(N16/(1+N16*0.009*L16))*(1+(L16/100))</f>
        <v>41.778585957051938</v>
      </c>
    </row>
    <row r="17" spans="2:12" x14ac:dyDescent="0.25">
      <c r="B17" t="s">
        <v>38</v>
      </c>
      <c r="H17" s="53" t="s">
        <v>25</v>
      </c>
      <c r="I17" s="53"/>
      <c r="J17" s="53"/>
      <c r="K17" s="53"/>
      <c r="L17" s="53"/>
    </row>
    <row r="18" spans="2:12" x14ac:dyDescent="0.25">
      <c r="B18" t="s">
        <v>41</v>
      </c>
      <c r="H18" s="10" t="s">
        <v>26</v>
      </c>
      <c r="I18" s="10">
        <v>8</v>
      </c>
      <c r="J18" s="11">
        <v>10</v>
      </c>
      <c r="K18" s="11">
        <v>12</v>
      </c>
      <c r="L18" s="12">
        <v>14</v>
      </c>
    </row>
    <row r="19" spans="2:12" x14ac:dyDescent="0.25">
      <c r="B19" t="s">
        <v>42</v>
      </c>
      <c r="G19" s="15"/>
      <c r="H19" s="10" t="s">
        <v>24</v>
      </c>
      <c r="I19" s="10">
        <v>9.5</v>
      </c>
      <c r="J19" s="1">
        <v>12</v>
      </c>
      <c r="K19" s="1">
        <v>14.5</v>
      </c>
      <c r="L19" s="1">
        <v>16.5</v>
      </c>
    </row>
    <row r="20" spans="2:12" x14ac:dyDescent="0.25">
      <c r="G20" s="16"/>
      <c r="J20" t="s">
        <v>27</v>
      </c>
    </row>
    <row r="21" spans="2:12" x14ac:dyDescent="0.25">
      <c r="G21" s="16"/>
    </row>
    <row r="22" spans="2:12" x14ac:dyDescent="0.25">
      <c r="G22" s="16"/>
    </row>
    <row r="23" spans="2:12" x14ac:dyDescent="0.25">
      <c r="G23" s="17"/>
    </row>
    <row r="24" spans="2:12" x14ac:dyDescent="0.25">
      <c r="G24" s="17"/>
    </row>
    <row r="25" spans="2:12" x14ac:dyDescent="0.25">
      <c r="G25" s="17"/>
    </row>
    <row r="26" spans="2:12" x14ac:dyDescent="0.25">
      <c r="G26" s="17"/>
    </row>
    <row r="27" spans="2:12" x14ac:dyDescent="0.25">
      <c r="G27" s="17"/>
    </row>
    <row r="28" spans="2:12" x14ac:dyDescent="0.25">
      <c r="G28" s="17"/>
    </row>
    <row r="29" spans="2:12" x14ac:dyDescent="0.25">
      <c r="G29" s="17"/>
    </row>
    <row r="30" spans="2:12" x14ac:dyDescent="0.25">
      <c r="G30" s="17"/>
    </row>
    <row r="31" spans="2:12" x14ac:dyDescent="0.25">
      <c r="G31" s="17"/>
    </row>
    <row r="32" spans="2:12" x14ac:dyDescent="0.25">
      <c r="G32" s="15"/>
    </row>
  </sheetData>
  <mergeCells count="3">
    <mergeCell ref="G1:H1"/>
    <mergeCell ref="I1:J1"/>
    <mergeCell ref="H17:L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Test#1</vt:lpstr>
      <vt:lpstr>Test#2</vt:lpstr>
      <vt:lpstr>Test#1 Redo</vt:lpstr>
      <vt:lpstr>Test#2 Redo</vt:lpstr>
      <vt:lpstr>Test #3</vt:lpstr>
      <vt:lpstr>Test #4</vt:lpstr>
      <vt:lpstr>Test #5</vt:lpstr>
      <vt:lpstr>Test #6-SFS Intec 45</vt:lpstr>
      <vt:lpstr>Test #7-SFS Intec 30</vt:lpstr>
      <vt:lpstr>Test #8-SFS Intec 90</vt:lpstr>
      <vt:lpstr>Test #9-Notch with Mel</vt:lpstr>
      <vt:lpstr>Test #10-spreader</vt:lpstr>
      <vt:lpstr>Test #11-screw glue</vt:lpstr>
      <vt:lpstr>Test #12-HBV 1"</vt:lpstr>
      <vt:lpstr>Test #13-Screw Membrane</vt:lpstr>
      <vt:lpstr>Test #14-0.5" Notch with EPI</vt:lpstr>
      <vt:lpstr>Test #15-HBV with changes</vt:lpstr>
      <vt:lpstr>Test #16-GFRP</vt:lpstr>
      <vt:lpstr>Test #17-EPI Notch New Wood</vt:lpstr>
      <vt:lpstr>Test #18-Screws New Wood</vt:lpstr>
      <vt:lpstr>Test #19-Mel 150psi</vt:lpstr>
      <vt:lpstr>Test #20- EPI Screw pressure</vt:lpstr>
      <vt:lpstr>Test #21-Simpson Screws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2013-10-16T20:05:15Z</dcterms:created>
  <dcterms:modified xsi:type="dcterms:W3CDTF">2014-09-16T21:17:36Z</dcterms:modified>
</cp:coreProperties>
</file>